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filterPrivacy="1" codeName="ThisWorkbook" autoCompressPictures="0"/>
  <xr:revisionPtr revIDLastSave="1" documentId="8_{C0948A4D-D36A-4130-A6C3-1C9D3A6B0705}" xr6:coauthVersionLast="47" xr6:coauthVersionMax="47" xr10:uidLastSave="{69EDBE04-6B77-4744-9A2B-80BA113A1AF1}"/>
  <bookViews>
    <workbookView xWindow="-120" yWindow="-120" windowWidth="29040" windowHeight="15720" tabRatio="788" activeTab="11" xr2:uid="{00000000-000D-0000-FFFF-FFFF00000000}"/>
  </bookViews>
  <sheets>
    <sheet name="Sausis" sheetId="14" r:id="rId1"/>
    <sheet name="Vasaris" sheetId="15" r:id="rId2"/>
    <sheet name="Kovas" sheetId="16" r:id="rId3"/>
    <sheet name="Balandis" sheetId="17" r:id="rId4"/>
    <sheet name="Gegužė" sheetId="18" r:id="rId5"/>
    <sheet name="Birželis" sheetId="19" r:id="rId6"/>
    <sheet name="Liepa" sheetId="20" r:id="rId7"/>
    <sheet name="Rugpjūtis" sheetId="21" r:id="rId8"/>
    <sheet name="Rugsėjis" sheetId="22" r:id="rId9"/>
    <sheet name="Spalis" sheetId="23" r:id="rId10"/>
    <sheet name="Lapkritis" sheetId="24" r:id="rId11"/>
    <sheet name="Gruodis" sheetId="25" r:id="rId12"/>
    <sheet name="." sheetId="26" r:id="rId13"/>
  </sheets>
  <definedNames>
    <definedName name="ColumnTitleRegion1..H12.1">Sausis!$B$3</definedName>
    <definedName name="ColumnTitleRegion1..H12.10">Spalis!$B$3</definedName>
    <definedName name="ColumnTitleRegion1..H12.11">Lapkritis!$B$3</definedName>
    <definedName name="ColumnTitleRegion1..H12.12">Gruodis!$B$3</definedName>
    <definedName name="ColumnTitleRegion1..H12.2">Vasaris!$B$3</definedName>
    <definedName name="ColumnTitleRegion1..H12.3">Kovas!$B$3</definedName>
    <definedName name="ColumnTitleRegion1..H12.4">Balandis!$B$3</definedName>
    <definedName name="ColumnTitleRegion1..H12.5">Gegužė!$B$3</definedName>
    <definedName name="ColumnTitleRegion1..H12.6">Birželis!$B$3</definedName>
    <definedName name="ColumnTitleRegion1..H12.7">Liepa!$B$3</definedName>
    <definedName name="ColumnTitleRegion1..H12.8">Rugpjūtis!$B$3</definedName>
    <definedName name="ColumnTitleRegion1..H12.9">Rugsėjis!$B$3</definedName>
    <definedName name="ColumnTitleRegion2..C14.1">Sausis!$B$3</definedName>
    <definedName name="ColumnTitleRegion2..C14.10">Spalis!$B$3</definedName>
    <definedName name="ColumnTitleRegion2..C14.11">Lapkritis!$B$3</definedName>
    <definedName name="ColumnTitleRegion2..C14.12">Gruodis!$B$3</definedName>
    <definedName name="ColumnTitleRegion2..C14.2">Vasaris!$B$3</definedName>
    <definedName name="ColumnTitleRegion2..C14.3">Kovas!$B$3</definedName>
    <definedName name="ColumnTitleRegion2..C14.4">Balandis!$B$3</definedName>
    <definedName name="ColumnTitleRegion2..C14.5">Gegužė!$B$3</definedName>
    <definedName name="ColumnTitleRegion2..C14.6">Birželis!$B$3</definedName>
    <definedName name="ColumnTitleRegion2..C14.7">Liepa!$B$3</definedName>
    <definedName name="ColumnTitleRegion2..C14.8">Rugpjūtis!$B$3</definedName>
    <definedName name="ColumnTitleRegion2..C14.9">Rugsėjis!$B$3</definedName>
    <definedName name="DienosIrSavaitės">{0,1,2,3,4,5,6} + {0;1;2;3;4;5}*7</definedName>
    <definedName name="KalendoriniaiMetai">Sausis!$K$5</definedName>
    <definedName name="_xlnm.Print_Area" localSheetId="3">Balandis!$A:$I</definedName>
    <definedName name="_xlnm.Print_Area" localSheetId="5">Birželis!$A:$I</definedName>
    <definedName name="_xlnm.Print_Area" localSheetId="4">Gegužė!$A:$I</definedName>
    <definedName name="_xlnm.Print_Area" localSheetId="11">Gruodis!$A:$I</definedName>
    <definedName name="_xlnm.Print_Area" localSheetId="2">Kovas!$A:$I</definedName>
    <definedName name="_xlnm.Print_Area" localSheetId="10">Lapkritis!$A:$I</definedName>
    <definedName name="_xlnm.Print_Area" localSheetId="6">Liepa!$A:$I</definedName>
    <definedName name="_xlnm.Print_Area" localSheetId="7">Rugpjūtis!$A:$I</definedName>
    <definedName name="_xlnm.Print_Area" localSheetId="8">Rugsėjis!$A:$I</definedName>
    <definedName name="_xlnm.Print_Area" localSheetId="0">Sausis!$A:$I</definedName>
    <definedName name="_xlnm.Print_Area" localSheetId="9">Spalis!$A:$I</definedName>
    <definedName name="_xlnm.Print_Area" localSheetId="1">Vasaris!$A:$I</definedName>
    <definedName name="RowTitleRegion1..K3">Sausis!$K$4</definedName>
    <definedName name="SavaitėsPradžia">Sausis!$L$5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6" i="19" l="1" a="1"/>
  <c r="C16" i="19" s="1"/>
  <c r="B2" i="16"/>
  <c r="B2" i="14"/>
  <c r="B6" i="15" a="1"/>
  <c r="H6" i="15"/>
  <c r="B8" i="15" a="1"/>
  <c r="H8" i="15"/>
  <c r="B11" i="15" a="1"/>
  <c r="H11" i="15"/>
  <c r="B13" i="15" a="1"/>
  <c r="H13" i="15"/>
  <c r="B8" i="14" a="1"/>
  <c r="H8" i="14"/>
  <c r="B10" i="14" a="1"/>
  <c r="H10" i="14"/>
  <c r="B12" i="14" a="1"/>
  <c r="H12" i="14"/>
  <c r="B2" i="25"/>
  <c r="B2" i="24"/>
  <c r="B2" i="23"/>
  <c r="B2" i="22"/>
  <c r="B2" i="21"/>
  <c r="B2" i="20"/>
  <c r="B2" i="19"/>
  <c r="B2" i="18"/>
  <c r="B2" i="17"/>
  <c r="B2" i="15"/>
  <c r="B4" i="15" a="1"/>
  <c r="G4" i="15"/>
  <c r="G3" i="15" s="1"/>
  <c r="B12" i="16" a="1"/>
  <c r="H12" i="16" s="1"/>
  <c r="B10" i="16" a="1"/>
  <c r="C10" i="16" s="1"/>
  <c r="B8" i="16" a="1"/>
  <c r="B8" i="16" s="1"/>
  <c r="B6" i="16" a="1"/>
  <c r="C6" i="16" s="1"/>
  <c r="B4" i="16" a="1"/>
  <c r="C4" i="16" s="1"/>
  <c r="C3" i="16" s="1"/>
  <c r="B14" i="17" a="1"/>
  <c r="C14" i="17"/>
  <c r="B12" i="17" a="1"/>
  <c r="G12" i="17"/>
  <c r="B10" i="17" a="1"/>
  <c r="G10" i="17"/>
  <c r="B8" i="17" a="1"/>
  <c r="F8" i="17" s="1"/>
  <c r="G8" i="17"/>
  <c r="B6" i="17" a="1"/>
  <c r="D6" i="17" s="1"/>
  <c r="G6" i="17"/>
  <c r="B4" i="17" a="1"/>
  <c r="G4" i="17"/>
  <c r="B12" i="18" a="1"/>
  <c r="B10" i="18" a="1"/>
  <c r="B8" i="18" a="1"/>
  <c r="B6" i="18" a="1"/>
  <c r="B4" i="18" a="1"/>
  <c r="B14" i="19" a="1"/>
  <c r="D14" i="19" s="1"/>
  <c r="B12" i="19" a="1"/>
  <c r="C12" i="19" s="1"/>
  <c r="B10" i="19" a="1"/>
  <c r="G10" i="19" s="1"/>
  <c r="B7" i="19" a="1"/>
  <c r="E7" i="19" s="1"/>
  <c r="B4" i="19" a="1"/>
  <c r="F4" i="19" s="1"/>
  <c r="F3" i="19" s="1"/>
  <c r="B15" i="20" a="1"/>
  <c r="B15" i="20" s="1"/>
  <c r="B13" i="20" a="1"/>
  <c r="D13" i="20" s="1"/>
  <c r="B11" i="20" a="1"/>
  <c r="D11" i="20" s="1"/>
  <c r="B9" i="20" a="1"/>
  <c r="B9" i="20" s="1"/>
  <c r="B6" i="20" a="1"/>
  <c r="H6" i="20" s="1"/>
  <c r="B4" i="20" a="1"/>
  <c r="E4" i="20" s="1"/>
  <c r="E3" i="20" s="1"/>
  <c r="B15" i="21" a="1"/>
  <c r="D15" i="21" s="1"/>
  <c r="B13" i="21" a="1"/>
  <c r="C13" i="21" s="1"/>
  <c r="B11" i="21" a="1"/>
  <c r="E11" i="21" s="1"/>
  <c r="B7" i="21" a="1"/>
  <c r="C7" i="21" s="1"/>
  <c r="B4" i="21" a="1"/>
  <c r="D4" i="21" s="1"/>
  <c r="D3" i="21" s="1"/>
  <c r="B17" i="22" a="1"/>
  <c r="B17" i="22" s="1"/>
  <c r="G17" i="22"/>
  <c r="B15" i="22" a="1"/>
  <c r="G15" i="22"/>
  <c r="B13" i="22" a="1"/>
  <c r="G13" i="22"/>
  <c r="B7" i="22" a="1"/>
  <c r="G7" i="22"/>
  <c r="B4" i="22" a="1"/>
  <c r="F4" i="22" s="1"/>
  <c r="G4" i="22"/>
  <c r="B18" i="23" a="1"/>
  <c r="B18" i="23"/>
  <c r="B16" i="23" a="1"/>
  <c r="B14" i="23" a="1"/>
  <c r="B12" i="23" a="1"/>
  <c r="B6" i="23" a="1"/>
  <c r="B4" i="23" a="1"/>
  <c r="B23" i="24" a="1"/>
  <c r="G23" i="24"/>
  <c r="B16" i="24" a="1"/>
  <c r="F16" i="24" s="1"/>
  <c r="G16" i="24"/>
  <c r="B14" i="24" a="1"/>
  <c r="D14" i="24" s="1"/>
  <c r="G14" i="24"/>
  <c r="B9" i="24" a="1"/>
  <c r="G9" i="24"/>
  <c r="B4" i="24" a="1"/>
  <c r="G4" i="24"/>
  <c r="B14" i="25" a="1"/>
  <c r="B14" i="25"/>
  <c r="B12" i="25" a="1"/>
  <c r="G12" i="25" s="1"/>
  <c r="C12" i="25"/>
  <c r="B10" i="25" a="1"/>
  <c r="G10" i="25" s="1"/>
  <c r="C10" i="25"/>
  <c r="B8" i="25" a="1"/>
  <c r="G8" i="25" s="1"/>
  <c r="C8" i="25"/>
  <c r="B6" i="25" a="1"/>
  <c r="G6" i="25" s="1"/>
  <c r="C6" i="25"/>
  <c r="B4" i="25" a="1"/>
  <c r="G4" i="25" s="1"/>
  <c r="C4" i="25"/>
  <c r="C3" i="25" s="1"/>
  <c r="B14" i="14" a="1"/>
  <c r="B14" i="14" s="1"/>
  <c r="C14" i="14"/>
  <c r="B6" i="14" a="1"/>
  <c r="G6" i="14"/>
  <c r="B4" i="14" a="1"/>
  <c r="D4" i="14" s="1"/>
  <c r="D3" i="14" s="1"/>
  <c r="G4" i="14"/>
  <c r="G3" i="14" s="1"/>
  <c r="H4" i="24"/>
  <c r="B16" i="24"/>
  <c r="B4" i="22"/>
  <c r="H15" i="22"/>
  <c r="B8" i="17"/>
  <c r="D10" i="17"/>
  <c r="F12" i="17"/>
  <c r="F4" i="15"/>
  <c r="B4" i="14"/>
  <c r="D6" i="14"/>
  <c r="C14" i="25"/>
  <c r="B14" i="24"/>
  <c r="D16" i="24"/>
  <c r="D4" i="22"/>
  <c r="B6" i="17"/>
  <c r="D8" i="17"/>
  <c r="H12" i="17"/>
  <c r="H4" i="15"/>
  <c r="H3" i="15" s="1"/>
  <c r="F4" i="14"/>
  <c r="H6" i="14"/>
  <c r="B4" i="24"/>
  <c r="D9" i="24"/>
  <c r="F14" i="24"/>
  <c r="H16" i="24"/>
  <c r="H4" i="22"/>
  <c r="H3" i="22" s="1"/>
  <c r="B15" i="22"/>
  <c r="D17" i="22"/>
  <c r="D4" i="17"/>
  <c r="D3" i="17" s="1"/>
  <c r="F6" i="17"/>
  <c r="H8" i="17"/>
  <c r="B14" i="17"/>
  <c r="H4" i="14"/>
  <c r="D4" i="24"/>
  <c r="F9" i="24"/>
  <c r="H14" i="24"/>
  <c r="B13" i="22"/>
  <c r="D15" i="22"/>
  <c r="F17" i="22"/>
  <c r="F4" i="17"/>
  <c r="H6" i="17"/>
  <c r="B12" i="17"/>
  <c r="B4" i="15"/>
  <c r="F4" i="24"/>
  <c r="F15" i="22"/>
  <c r="H17" i="22"/>
  <c r="B10" i="17"/>
  <c r="D12" i="17"/>
  <c r="D4" i="15"/>
  <c r="H4" i="23"/>
  <c r="F4" i="23"/>
  <c r="D4" i="23"/>
  <c r="B4" i="23"/>
  <c r="E4" i="23"/>
  <c r="E3" i="23" s="1"/>
  <c r="H6" i="23"/>
  <c r="F6" i="23"/>
  <c r="D6" i="23"/>
  <c r="B6" i="23"/>
  <c r="E6" i="23"/>
  <c r="H12" i="23"/>
  <c r="F12" i="23"/>
  <c r="D12" i="23"/>
  <c r="B12" i="23"/>
  <c r="E12" i="23"/>
  <c r="H14" i="23"/>
  <c r="F14" i="23"/>
  <c r="D14" i="23"/>
  <c r="B14" i="23"/>
  <c r="E14" i="23"/>
  <c r="H16" i="23"/>
  <c r="F16" i="23"/>
  <c r="D16" i="23"/>
  <c r="B16" i="23"/>
  <c r="E16" i="23"/>
  <c r="H4" i="25"/>
  <c r="F4" i="25"/>
  <c r="D4" i="25"/>
  <c r="B4" i="25"/>
  <c r="E4" i="25"/>
  <c r="H6" i="25"/>
  <c r="F6" i="25"/>
  <c r="D6" i="25"/>
  <c r="B6" i="25"/>
  <c r="E6" i="25"/>
  <c r="H8" i="25"/>
  <c r="F8" i="25"/>
  <c r="D8" i="25"/>
  <c r="B8" i="25"/>
  <c r="E8" i="25"/>
  <c r="H10" i="25"/>
  <c r="F10" i="25"/>
  <c r="D10" i="25"/>
  <c r="B10" i="25"/>
  <c r="E10" i="25"/>
  <c r="H12" i="25"/>
  <c r="F12" i="25"/>
  <c r="D12" i="25"/>
  <c r="B12" i="25"/>
  <c r="E12" i="25"/>
  <c r="C4" i="23"/>
  <c r="G4" i="23"/>
  <c r="G3" i="23" s="1"/>
  <c r="C6" i="23"/>
  <c r="G6" i="23"/>
  <c r="C12" i="23"/>
  <c r="G12" i="23"/>
  <c r="C14" i="23"/>
  <c r="G14" i="23"/>
  <c r="C16" i="23"/>
  <c r="G16" i="23"/>
  <c r="C18" i="23"/>
  <c r="H4" i="18"/>
  <c r="F4" i="18"/>
  <c r="F3" i="18" s="1"/>
  <c r="D4" i="18"/>
  <c r="D3" i="18" s="1"/>
  <c r="B4" i="18"/>
  <c r="E4" i="18"/>
  <c r="H6" i="18"/>
  <c r="F6" i="18"/>
  <c r="D6" i="18"/>
  <c r="B6" i="18"/>
  <c r="E6" i="18"/>
  <c r="H8" i="18"/>
  <c r="F8" i="18"/>
  <c r="D8" i="18"/>
  <c r="B8" i="18"/>
  <c r="E8" i="18"/>
  <c r="H10" i="18"/>
  <c r="F10" i="18"/>
  <c r="D10" i="18"/>
  <c r="B10" i="18"/>
  <c r="E10" i="18"/>
  <c r="H12" i="18"/>
  <c r="F12" i="18"/>
  <c r="D12" i="18"/>
  <c r="B12" i="18"/>
  <c r="E12" i="18"/>
  <c r="C4" i="14"/>
  <c r="C3" i="14" s="1"/>
  <c r="E4" i="14"/>
  <c r="E3" i="14" s="1"/>
  <c r="C6" i="14"/>
  <c r="E6" i="14"/>
  <c r="C4" i="24"/>
  <c r="E4" i="24"/>
  <c r="C9" i="24"/>
  <c r="E9" i="24"/>
  <c r="C14" i="24"/>
  <c r="E14" i="24"/>
  <c r="C16" i="24"/>
  <c r="E16" i="24"/>
  <c r="C23" i="24"/>
  <c r="E23" i="24"/>
  <c r="C4" i="22"/>
  <c r="E4" i="22"/>
  <c r="C7" i="22"/>
  <c r="E7" i="22"/>
  <c r="C13" i="22"/>
  <c r="E13" i="22"/>
  <c r="C15" i="22"/>
  <c r="E15" i="22"/>
  <c r="C17" i="22"/>
  <c r="E17" i="22"/>
  <c r="C4" i="18"/>
  <c r="C3" i="18" s="1"/>
  <c r="G4" i="18"/>
  <c r="C6" i="18"/>
  <c r="G6" i="18"/>
  <c r="C8" i="18"/>
  <c r="G8" i="18"/>
  <c r="C10" i="18"/>
  <c r="G10" i="18"/>
  <c r="C12" i="18"/>
  <c r="G12" i="18"/>
  <c r="C4" i="17"/>
  <c r="C3" i="17" s="1"/>
  <c r="E4" i="17"/>
  <c r="C6" i="17"/>
  <c r="E6" i="17"/>
  <c r="C8" i="17"/>
  <c r="E8" i="17"/>
  <c r="C10" i="17"/>
  <c r="E10" i="17"/>
  <c r="C12" i="17"/>
  <c r="E12" i="17"/>
  <c r="C4" i="15"/>
  <c r="E4" i="15"/>
  <c r="E3" i="15" s="1"/>
  <c r="B3" i="24"/>
  <c r="B3" i="23"/>
  <c r="B3" i="22"/>
  <c r="B3" i="21"/>
  <c r="B3" i="20"/>
  <c r="B3" i="19"/>
  <c r="B3" i="18"/>
  <c r="B3" i="17"/>
  <c r="B3" i="16"/>
  <c r="B3" i="25"/>
  <c r="B3" i="15"/>
  <c r="G3" i="25"/>
  <c r="G3" i="24"/>
  <c r="G3" i="18"/>
  <c r="H3" i="18"/>
  <c r="D3" i="25"/>
  <c r="F3" i="25"/>
  <c r="H3" i="25"/>
  <c r="E3" i="25"/>
  <c r="D3" i="24"/>
  <c r="F3" i="24"/>
  <c r="H3" i="24"/>
  <c r="C3" i="24"/>
  <c r="E3" i="24"/>
  <c r="D3" i="23"/>
  <c r="F3" i="23"/>
  <c r="H3" i="23"/>
  <c r="C3" i="23"/>
  <c r="C3" i="22"/>
  <c r="E3" i="22"/>
  <c r="G3" i="22"/>
  <c r="D3" i="22"/>
  <c r="F3" i="22"/>
  <c r="E3" i="18"/>
  <c r="E3" i="17"/>
  <c r="G3" i="17"/>
  <c r="F3" i="17"/>
  <c r="C3" i="15"/>
  <c r="D3" i="15"/>
  <c r="F3" i="15"/>
  <c r="B3" i="14"/>
  <c r="H3" i="14"/>
  <c r="F3" i="14"/>
  <c r="C15" i="21" l="1"/>
  <c r="E15" i="21"/>
  <c r="F15" i="21"/>
  <c r="B11" i="21"/>
  <c r="H15" i="21"/>
  <c r="D11" i="21"/>
  <c r="C11" i="21"/>
  <c r="F11" i="21"/>
  <c r="C4" i="21"/>
  <c r="C3" i="21" s="1"/>
  <c r="B15" i="21"/>
  <c r="B13" i="21"/>
  <c r="E4" i="21"/>
  <c r="E3" i="21" s="1"/>
  <c r="G15" i="21"/>
  <c r="F13" i="21"/>
  <c r="F4" i="21"/>
  <c r="F3" i="21" s="1"/>
  <c r="H4" i="21"/>
  <c r="H3" i="21" s="1"/>
  <c r="G4" i="21"/>
  <c r="G3" i="21" s="1"/>
  <c r="G13" i="21"/>
  <c r="D13" i="21"/>
  <c r="B4" i="21"/>
  <c r="G11" i="21"/>
  <c r="D7" i="21"/>
  <c r="F7" i="21"/>
  <c r="H7" i="21"/>
  <c r="H11" i="21"/>
  <c r="H13" i="21"/>
  <c r="E7" i="21"/>
  <c r="E13" i="21"/>
  <c r="B7" i="21"/>
  <c r="G7" i="21"/>
  <c r="E11" i="20"/>
  <c r="B11" i="20"/>
  <c r="C11" i="20"/>
  <c r="C4" i="20"/>
  <c r="C3" i="20" s="1"/>
  <c r="H11" i="20"/>
  <c r="B6" i="20"/>
  <c r="G6" i="20"/>
  <c r="G13" i="20"/>
  <c r="C9" i="20"/>
  <c r="D6" i="20"/>
  <c r="G9" i="20"/>
  <c r="C15" i="20"/>
  <c r="E13" i="20"/>
  <c r="E6" i="20"/>
  <c r="H9" i="20"/>
  <c r="B4" i="20"/>
  <c r="H13" i="20"/>
  <c r="C13" i="20"/>
  <c r="C6" i="20"/>
  <c r="F6" i="20"/>
  <c r="F11" i="20"/>
  <c r="G4" i="20"/>
  <c r="G3" i="20" s="1"/>
  <c r="G11" i="20"/>
  <c r="E9" i="20"/>
  <c r="F9" i="20"/>
  <c r="D9" i="20"/>
  <c r="B16" i="19"/>
  <c r="B12" i="16"/>
  <c r="D10" i="16"/>
  <c r="F8" i="16"/>
  <c r="H6" i="16"/>
  <c r="G8" i="16"/>
  <c r="G6" i="16"/>
  <c r="C12" i="16"/>
  <c r="E12" i="16"/>
  <c r="B10" i="16"/>
  <c r="D8" i="16"/>
  <c r="F6" i="16"/>
  <c r="H4" i="16"/>
  <c r="H3" i="16" s="1"/>
  <c r="G12" i="16"/>
  <c r="D12" i="16"/>
  <c r="F10" i="16"/>
  <c r="H8" i="16"/>
  <c r="E4" i="16"/>
  <c r="E3" i="16" s="1"/>
  <c r="G4" i="16"/>
  <c r="G3" i="16" s="1"/>
  <c r="F12" i="16"/>
  <c r="H10" i="16"/>
  <c r="E6" i="16"/>
  <c r="B4" i="16"/>
  <c r="C8" i="16"/>
  <c r="E8" i="16"/>
  <c r="B6" i="16"/>
  <c r="D4" i="16"/>
  <c r="D3" i="16" s="1"/>
  <c r="E10" i="16"/>
  <c r="D6" i="16"/>
  <c r="F4" i="16"/>
  <c r="F3" i="16" s="1"/>
  <c r="G10" i="16"/>
  <c r="B7" i="19"/>
  <c r="C7" i="19"/>
  <c r="E10" i="19"/>
  <c r="B10" i="19"/>
  <c r="H10" i="19"/>
  <c r="F7" i="19"/>
  <c r="D4" i="19"/>
  <c r="D3" i="19" s="1"/>
  <c r="H7" i="19"/>
  <c r="E4" i="19"/>
  <c r="E3" i="19" s="1"/>
  <c r="E14" i="19"/>
  <c r="B14" i="19"/>
  <c r="C10" i="19"/>
  <c r="B4" i="19"/>
  <c r="G4" i="19"/>
  <c r="G3" i="19" s="1"/>
  <c r="H14" i="19"/>
  <c r="H4" i="19"/>
  <c r="H3" i="19" s="1"/>
  <c r="G12" i="19"/>
  <c r="F12" i="19"/>
  <c r="F14" i="19"/>
  <c r="C14" i="19"/>
  <c r="D7" i="19"/>
  <c r="C4" i="19"/>
  <c r="C3" i="19" s="1"/>
  <c r="F10" i="19"/>
  <c r="D10" i="19"/>
  <c r="D12" i="19"/>
  <c r="G7" i="19"/>
  <c r="G14" i="19"/>
  <c r="E12" i="19"/>
  <c r="B13" i="15"/>
  <c r="C13" i="15"/>
  <c r="D13" i="15"/>
  <c r="E13" i="15"/>
  <c r="F13" i="15"/>
  <c r="G13" i="15"/>
  <c r="B11" i="15"/>
  <c r="C11" i="15"/>
  <c r="D11" i="15"/>
  <c r="E11" i="15"/>
  <c r="F11" i="15"/>
  <c r="G11" i="15"/>
  <c r="B8" i="15"/>
  <c r="C8" i="15"/>
  <c r="D8" i="15"/>
  <c r="E8" i="15"/>
  <c r="F8" i="15"/>
  <c r="G8" i="15"/>
  <c r="B6" i="15"/>
  <c r="C6" i="15"/>
  <c r="D6" i="15"/>
  <c r="E6" i="15"/>
  <c r="F6" i="15"/>
  <c r="G6" i="15"/>
  <c r="B12" i="14"/>
  <c r="C12" i="14"/>
  <c r="D12" i="14"/>
  <c r="E12" i="14"/>
  <c r="F12" i="14"/>
  <c r="G12" i="14"/>
  <c r="B10" i="14"/>
  <c r="C10" i="14"/>
  <c r="D10" i="14"/>
  <c r="E10" i="14"/>
  <c r="F10" i="14"/>
  <c r="G10" i="14"/>
  <c r="B8" i="14"/>
  <c r="C8" i="14"/>
  <c r="D8" i="14"/>
  <c r="E8" i="14"/>
  <c r="F8" i="14"/>
  <c r="G8" i="14"/>
  <c r="F6" i="14"/>
  <c r="B6" i="14"/>
  <c r="H9" i="24"/>
  <c r="B9" i="24"/>
  <c r="H23" i="24"/>
  <c r="F23" i="24"/>
  <c r="D23" i="24"/>
  <c r="B23" i="24"/>
  <c r="H4" i="20"/>
  <c r="H3" i="20" s="1"/>
  <c r="F4" i="20"/>
  <c r="F3" i="20" s="1"/>
  <c r="D4" i="20"/>
  <c r="D3" i="20" s="1"/>
  <c r="F13" i="20"/>
  <c r="B13" i="20"/>
  <c r="H12" i="19"/>
  <c r="B12" i="19"/>
  <c r="H4" i="17"/>
  <c r="H3" i="17" s="1"/>
  <c r="B4" i="17"/>
  <c r="H10" i="17"/>
  <c r="F10" i="17"/>
  <c r="H7" i="22"/>
  <c r="F7" i="22"/>
  <c r="D7" i="22"/>
  <c r="B7" i="22"/>
  <c r="H13" i="22"/>
  <c r="F13" i="22"/>
  <c r="D13" i="22"/>
</calcChain>
</file>

<file path=xl/sharedStrings.xml><?xml version="1.0" encoding="utf-8"?>
<sst xmlns="http://schemas.openxmlformats.org/spreadsheetml/2006/main" count="109" uniqueCount="42">
  <si>
    <t xml:space="preserve"> </t>
  </si>
  <si>
    <t>Kalendoriaus parametrai</t>
  </si>
  <si>
    <t>Metai</t>
  </si>
  <si>
    <t>Savaitės pradžia</t>
  </si>
  <si>
    <t>pirmadienis</t>
  </si>
  <si>
    <t>Pastabos</t>
  </si>
  <si>
    <t>Pastabos:</t>
  </si>
  <si>
    <t>*Kvotinių paraiškų pateikimo pradžia galvijienos, javaų kiaulienos, kiaušinių, paukštienos, perdirbtų vaisių ir daržovių, pienas ir pieno produktų bei ryžiai rinkoms.</t>
  </si>
  <si>
    <t>*Kvotinių paraiškų pateikimas galvijienos, javaų kiaulienos, kiaušinių, paukštienos, perdirbtų vaisių ir daržovių, pienas ir pieno produktų bei ryžiai rinkoms.</t>
  </si>
  <si>
    <t>* Kvotinių paraiškų pateikimas galvijienos, javaų kiaulienos, kiaušinių, paukštienos, perdirbtų vaisių ir daržovių, pienas ir pieno produktų bei ryžiai rinkoms.</t>
  </si>
  <si>
    <r>
      <t xml:space="preserve">Paskutinė paraiškų pateikimo diena, iki 14 valandos.                          </t>
    </r>
    <r>
      <rPr>
        <sz val="7"/>
        <rFont val="Times New Roman"/>
        <family val="1"/>
        <charset val="186"/>
      </rPr>
      <t>*</t>
    </r>
    <r>
      <rPr>
        <sz val="7"/>
        <color rgb="FFFF0000"/>
        <rFont val="Times New Roman"/>
        <family val="1"/>
        <charset val="186"/>
      </rPr>
      <t xml:space="preserve"> </t>
    </r>
    <r>
      <rPr>
        <sz val="7"/>
        <rFont val="Times New Roman"/>
        <family val="1"/>
        <charset val="186"/>
      </rPr>
      <t>Kvotinių paraiškų pateikimo paskutinė diena galvijienos, javaų kiaulienos, kiaušinių, paukštienos, perdirbtų vaisių ir daržovių, pienas ir pieno produktų bei ryžiai rinkoms.</t>
    </r>
  </si>
  <si>
    <t>**Paskirstymo koeficientai</t>
  </si>
  <si>
    <t>***Licencijos išdavimas</t>
  </si>
  <si>
    <t>*** Licencijos išdavimas</t>
  </si>
  <si>
    <t>Paskutinė licencijų išdavimo diena.</t>
  </si>
  <si>
    <r>
      <rPr>
        <b/>
        <sz val="11"/>
        <rFont val="Cambria"/>
        <family val="1"/>
        <charset val="186"/>
        <scheme val="major"/>
      </rPr>
      <t xml:space="preserve">* </t>
    </r>
    <r>
      <rPr>
        <sz val="11"/>
        <rFont val="Cambria"/>
        <family val="1"/>
        <charset val="186"/>
        <scheme val="major"/>
      </rPr>
      <t xml:space="preserve">Kvotinės paraiškos teikiamos birželio mėnesio 1-7 d.:                                                                                                                         </t>
    </r>
    <r>
      <rPr>
        <u/>
        <sz val="11"/>
        <rFont val="Cambria"/>
        <family val="1"/>
        <charset val="186"/>
        <scheme val="major"/>
      </rPr>
      <t>Galvijienai</t>
    </r>
    <r>
      <rPr>
        <sz val="11"/>
        <rFont val="Cambria"/>
        <family val="1"/>
        <charset val="186"/>
        <scheme val="major"/>
      </rPr>
      <t xml:space="preserve">: 09.4280, 09.4281;                                                                                                                                                                        </t>
    </r>
    <r>
      <rPr>
        <u/>
        <sz val="11"/>
        <rFont val="Cambria"/>
        <family val="1"/>
        <charset val="186"/>
        <scheme val="major"/>
      </rPr>
      <t>Javų</t>
    </r>
    <r>
      <rPr>
        <sz val="11"/>
        <rFont val="Cambria"/>
        <family val="1"/>
        <charset val="186"/>
        <scheme val="major"/>
      </rPr>
      <t xml:space="preserve">: 09.4122, 09.4123, 09.4125, 09.4131, 09.4133;                                                                                                                 </t>
    </r>
    <r>
      <rPr>
        <u/>
        <sz val="11"/>
        <rFont val="Cambria"/>
        <family val="1"/>
        <charset val="186"/>
        <scheme val="major"/>
      </rPr>
      <t>kiaulienos</t>
    </r>
    <r>
      <rPr>
        <sz val="11"/>
        <rFont val="Cambria"/>
        <family val="1"/>
        <charset val="186"/>
        <scheme val="major"/>
      </rPr>
      <t xml:space="preserve">: 09.4282;                                                                                                                                                                                 </t>
    </r>
    <r>
      <rPr>
        <u/>
        <sz val="11"/>
        <rFont val="Cambria"/>
        <family val="1"/>
        <charset val="186"/>
        <scheme val="major"/>
      </rPr>
      <t>paukštienos kvotoms</t>
    </r>
    <r>
      <rPr>
        <sz val="11"/>
        <rFont val="Cambria"/>
        <family val="1"/>
        <charset val="186"/>
        <scheme val="major"/>
      </rPr>
      <t xml:space="preserve">: 09.4092, 09.4289, 09.4412, 09.4420, 09.4422;                                                                                                  </t>
    </r>
    <r>
      <rPr>
        <u/>
        <sz val="11"/>
        <rFont val="Cambria"/>
        <family val="1"/>
        <charset val="186"/>
        <scheme val="major"/>
      </rPr>
      <t>perdirbtiems vaisiams ir daržovėms;</t>
    </r>
    <r>
      <rPr>
        <sz val="11"/>
        <rFont val="Cambria"/>
        <family val="1"/>
        <charset val="186"/>
        <scheme val="major"/>
      </rPr>
      <t xml:space="preserve"> 09.4284, 09.4286;                                                                                                                     </t>
    </r>
    <r>
      <rPr>
        <u/>
        <sz val="11"/>
        <rFont val="Cambria"/>
        <family val="1"/>
        <charset val="186"/>
        <scheme val="major"/>
      </rPr>
      <t>pienui ir pieno produktams:</t>
    </r>
    <r>
      <rPr>
        <sz val="11"/>
        <rFont val="Cambria"/>
        <family val="1"/>
        <charset val="186"/>
        <scheme val="major"/>
      </rPr>
      <t xml:space="preserve"> 09.4179, 09.4182, 09.4195, 09.4225, 09.4226, 09.4228, 09.4229, 09.4514, 09.4515;                                                                                                                                                                                                                 </t>
    </r>
    <r>
      <rPr>
        <u/>
        <sz val="11"/>
        <rFont val="Cambria"/>
        <family val="1"/>
        <charset val="186"/>
        <scheme val="major"/>
      </rPr>
      <t>ryžių kvotoms:</t>
    </r>
    <r>
      <rPr>
        <sz val="11"/>
        <rFont val="Cambria"/>
        <family val="1"/>
        <charset val="186"/>
        <scheme val="major"/>
      </rPr>
      <t xml:space="preserve"> 09.4127, 09.4128, 09.4129, 09.4148, 09.4149, 09.4150, 09.4153, 09.4729, 09.4731, 09.4166, 09.4730.                                                                                                                                                                                                      </t>
    </r>
  </si>
  <si>
    <r>
      <rPr>
        <b/>
        <sz val="11"/>
        <rFont val="Cambria"/>
        <family val="1"/>
        <charset val="186"/>
        <scheme val="major"/>
      </rPr>
      <t>**</t>
    </r>
    <r>
      <rPr>
        <sz val="11"/>
        <rFont val="Cambria"/>
        <family val="1"/>
        <charset val="186"/>
        <scheme val="major"/>
      </rPr>
      <t xml:space="preserve"> Paskirstymo koeficientai paskelbiami kiekvieno mėnesio 22 d.  (nuoroda į puslapį: https://agridata.ec.europa.eu/reports/Allocation%20Coefficients%20TRQs-Import.pdf)                                                                                                                                                                                                                                                                                                   </t>
    </r>
    <r>
      <rPr>
        <b/>
        <sz val="11"/>
        <rFont val="Cambria"/>
        <family val="1"/>
        <charset val="186"/>
        <scheme val="major"/>
      </rPr>
      <t>***</t>
    </r>
    <r>
      <rPr>
        <sz val="11"/>
        <rFont val="Cambria"/>
        <family val="1"/>
        <charset val="186"/>
        <scheme val="major"/>
      </rPr>
      <t xml:space="preserve">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t>
    </r>
    <r>
      <rPr>
        <b/>
        <u/>
        <sz val="11"/>
        <rFont val="Cambria"/>
        <family val="1"/>
        <charset val="186"/>
        <scheme val="major"/>
      </rPr>
      <t>Aktualūs reglamentai</t>
    </r>
    <r>
      <rPr>
        <b/>
        <sz val="11"/>
        <rFont val="Cambria"/>
        <family val="1"/>
        <charset val="186"/>
        <scheme val="major"/>
      </rPr>
      <t>: Komisijos įgyvendinimo reglamentas (ES) 2020/761</t>
    </r>
    <r>
      <rPr>
        <sz val="11"/>
        <rFont val="Cambria"/>
        <family val="1"/>
        <charset val="186"/>
        <scheme val="major"/>
      </rPr>
      <t xml:space="preserve"> (nuoroda: https://eur-lex.europa.eu/legal-content/LT/TXT/?uri=CELEX%3A02020R0761-20230508&amp;qid=1684911476862); </t>
    </r>
    <r>
      <rPr>
        <b/>
        <sz val="11"/>
        <rFont val="Cambria"/>
        <family val="1"/>
        <charset val="186"/>
        <scheme val="major"/>
      </rPr>
      <t>Komisijos deleguotasis reglamentas (ES) 2020/760</t>
    </r>
    <r>
      <rPr>
        <sz val="11"/>
        <rFont val="Cambria"/>
        <family val="1"/>
        <charset val="186"/>
        <scheme val="major"/>
      </rPr>
      <t xml:space="preserve"> (nuoroda: https://eur-lex.europa.eu/legal-content/LT/TXT/?uri=CELEX%3A32020R0760&amp;qid=1684911906026).</t>
    </r>
  </si>
  <si>
    <t>*Kvotinių paraiškų pateikimo pradžia galvijienos, javaų kiaulienos, kiaušinių, paukštienos, perdirbtų vaisių ir daržovių, pienas ir pieno produktų, ryžių bei šviežių vaisių ir daržovių rinkoms.</t>
  </si>
  <si>
    <t>* Kvotinių paraiškų pateikimas galvijienos, javaų kiaulienos, kiaušinių, paukštienos, perdirbtų vaisių ir daržovių, pienas ir pieno produktų, ryžių bei šviežių vaisių ir daržovių rinkoms.</t>
  </si>
  <si>
    <r>
      <rPr>
        <sz val="8"/>
        <color rgb="FFFF0000"/>
        <rFont val="Times"/>
        <family val="1"/>
      </rPr>
      <t>Pa</t>
    </r>
    <r>
      <rPr>
        <sz val="7"/>
        <color rgb="FFFF0000"/>
        <rFont val="Times"/>
        <family val="1"/>
      </rPr>
      <t xml:space="preserve">skutinė paraiškų pateikimo diena, iki 14 valandos.           </t>
    </r>
    <r>
      <rPr>
        <sz val="7"/>
        <rFont val="Times"/>
        <family val="1"/>
      </rPr>
      <t xml:space="preserve">                                          * Kvotinių paraiškų pateikimo paskutinė diena galvijienos, javaų kiaulienos, kiaušinių, paukštienos, perdirbtų vaisių ir daržovių, pienas ir pieno produktų, ryžių bei šviežių vaisių ir daržovių rinkoms.</t>
    </r>
  </si>
  <si>
    <t>** Paskirstymo koeficientai</t>
  </si>
  <si>
    <t>Paskutinė licencijos išdavimo diena</t>
  </si>
  <si>
    <r>
      <rPr>
        <b/>
        <sz val="11"/>
        <rFont val="Cambria"/>
        <family val="1"/>
        <charset val="186"/>
        <scheme val="major"/>
      </rPr>
      <t xml:space="preserve">* </t>
    </r>
    <r>
      <rPr>
        <sz val="11"/>
        <rFont val="Cambria"/>
        <family val="1"/>
        <charset val="186"/>
        <scheme val="major"/>
      </rPr>
      <t>Kvotinės paraiškos teikiamos liepos mėnesio 1-7 d.:                                                                                                                         g</t>
    </r>
    <r>
      <rPr>
        <u/>
        <sz val="11"/>
        <rFont val="Cambria"/>
        <family val="1"/>
        <charset val="186"/>
        <scheme val="major"/>
      </rPr>
      <t>alvijienai</t>
    </r>
    <r>
      <rPr>
        <sz val="11"/>
        <rFont val="Cambria"/>
        <family val="1"/>
        <charset val="186"/>
        <scheme val="major"/>
      </rPr>
      <t>: 09.4002, 09.4280, 09.4281;                                                                                                                                                                  j</t>
    </r>
    <r>
      <rPr>
        <u/>
        <sz val="11"/>
        <rFont val="Cambria"/>
        <family val="1"/>
        <charset val="186"/>
        <scheme val="major"/>
      </rPr>
      <t>avų</t>
    </r>
    <r>
      <rPr>
        <sz val="11"/>
        <rFont val="Cambria"/>
        <family val="1"/>
        <charset val="186"/>
        <scheme val="major"/>
      </rPr>
      <t xml:space="preserve">: 09.4122, 09.4123, 09.4124, 09.4125, 09.4131, 09.4133;                                                                                                            </t>
    </r>
    <r>
      <rPr>
        <u/>
        <sz val="11"/>
        <rFont val="Cambria"/>
        <family val="1"/>
        <charset val="186"/>
        <scheme val="major"/>
      </rPr>
      <t>kiaulienos</t>
    </r>
    <r>
      <rPr>
        <sz val="11"/>
        <rFont val="Cambria"/>
        <family val="1"/>
        <charset val="186"/>
        <scheme val="major"/>
      </rPr>
      <t xml:space="preserve">: 09.4401, 09.4402;                                                                                                                                                                       </t>
    </r>
    <r>
      <rPr>
        <u/>
        <sz val="11"/>
        <rFont val="Cambria"/>
        <family val="1"/>
        <charset val="186"/>
        <scheme val="major"/>
      </rPr>
      <t>kiaušiniams</t>
    </r>
    <r>
      <rPr>
        <sz val="11"/>
        <rFont val="Cambria"/>
        <family val="1"/>
        <charset val="186"/>
        <scheme val="major"/>
      </rPr>
      <t xml:space="preserve">: 09.4401, 09.4402;                                                                                                                                                                              </t>
    </r>
    <r>
      <rPr>
        <u/>
        <sz val="11"/>
        <rFont val="Cambria"/>
        <family val="1"/>
        <charset val="186"/>
        <scheme val="major"/>
      </rPr>
      <t>paukštienos kvotoms</t>
    </r>
    <r>
      <rPr>
        <sz val="11"/>
        <rFont val="Cambria"/>
        <family val="1"/>
        <charset val="186"/>
        <scheme val="major"/>
      </rPr>
      <t xml:space="preserve">: 09.4067, 09.4068, 09.4070, 09.4092, 09. 4169, 09.4211, 09.4212, 09.4213, 09.4214, 09.4217, 09.4218, 09.4251, 09.4252, 09.4253, 09.4255, 09.4256, 09.4257, 09.4258, 09.4259, 09.4260, 09.4266, 09.4267, 09.4283, 09.4289, 09.4290, 09.4412, 09.4420, 09.4422;                                                                                                  </t>
    </r>
    <r>
      <rPr>
        <u/>
        <sz val="11"/>
        <rFont val="Cambria"/>
        <family val="1"/>
        <charset val="186"/>
        <scheme val="major"/>
      </rPr>
      <t>perdirbtiems vaisiams ir daržovėms;</t>
    </r>
    <r>
      <rPr>
        <sz val="11"/>
        <rFont val="Cambria"/>
        <family val="1"/>
        <charset val="186"/>
        <scheme val="major"/>
      </rPr>
      <t xml:space="preserve"> 09.4284, 09.4286;                                                                                                                     </t>
    </r>
    <r>
      <rPr>
        <u/>
        <sz val="11"/>
        <rFont val="Cambria"/>
        <family val="1"/>
        <charset val="186"/>
        <scheme val="major"/>
      </rPr>
      <t>pienui ir pieno produktams:</t>
    </r>
    <r>
      <rPr>
        <sz val="11"/>
        <rFont val="Cambria"/>
        <family val="1"/>
        <charset val="186"/>
        <scheme val="major"/>
      </rPr>
      <t xml:space="preserve"> 09.4155, 09.4179, 09.4182, 09.4195, 09.4225, 09.4226, 09.4228, 09.4229, 09.4514, 09.4515, 09.4595;                                                                                                                                                                                                                 </t>
    </r>
    <r>
      <rPr>
        <u/>
        <sz val="11"/>
        <rFont val="Cambria"/>
        <family val="1"/>
        <charset val="186"/>
        <scheme val="major"/>
      </rPr>
      <t>ryžių kvotoms:</t>
    </r>
    <r>
      <rPr>
        <sz val="11"/>
        <rFont val="Cambria"/>
        <family val="1"/>
        <charset val="186"/>
        <scheme val="major"/>
      </rPr>
      <t xml:space="preserve"> 09.41116, 09.4127, 09.4128, 09.4129, 09.4130, 09.418, 09.4149, 09.4150, 09.4153, 09.4729, 09.4731;                                                                                                                                                                                                                                        </t>
    </r>
    <r>
      <rPr>
        <u/>
        <sz val="11"/>
        <rFont val="Cambria"/>
        <family val="1"/>
        <charset val="186"/>
        <scheme val="major"/>
      </rPr>
      <t>Švieži vaisiai ir daržovės:</t>
    </r>
    <r>
      <rPr>
        <sz val="11"/>
        <rFont val="Cambria"/>
        <family val="1"/>
        <charset val="186"/>
        <scheme val="major"/>
      </rPr>
      <t xml:space="preserve"> 09.4285, 09.4287.                                                                                                                                                                                                 </t>
    </r>
  </si>
  <si>
    <r>
      <rPr>
        <b/>
        <sz val="11"/>
        <rFont val="Cambria"/>
        <family val="1"/>
        <charset val="186"/>
        <scheme val="major"/>
      </rPr>
      <t>** Paskirstymo koeficientai paskelbiami kiekvieno mėnesio 22 d</t>
    </r>
    <r>
      <rPr>
        <sz val="11"/>
        <rFont val="Cambria"/>
        <family val="1"/>
        <charset val="186"/>
        <scheme val="major"/>
      </rPr>
      <t xml:space="preserve">.  (nuoroda į puslapį: https://agridata.ec.europa.eu/reports/Allocation%20Coefficients%20TRQs-Import.pdf)                                                                                                                                                                                                                                                                                                   ***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t>
    </r>
    <r>
      <rPr>
        <b/>
        <u/>
        <sz val="11"/>
        <rFont val="Cambria"/>
        <family val="1"/>
        <charset val="186"/>
        <scheme val="major"/>
      </rPr>
      <t>Aktualūs reglamentai</t>
    </r>
    <r>
      <rPr>
        <b/>
        <sz val="11"/>
        <rFont val="Cambria"/>
        <family val="1"/>
        <charset val="186"/>
        <scheme val="major"/>
      </rPr>
      <t>: Komisijos įgyvendinimo reglamentas (ES) 2020/761</t>
    </r>
    <r>
      <rPr>
        <sz val="11"/>
        <rFont val="Cambria"/>
        <family val="1"/>
        <charset val="186"/>
        <scheme val="major"/>
      </rPr>
      <t xml:space="preserve"> (nuoroda: https://eur-lex.europa.eu/legal-content/LT/TXT/?uri=CELEX%3A02020R0761-20230508&amp;qid=1684911476862); </t>
    </r>
    <r>
      <rPr>
        <b/>
        <sz val="11"/>
        <rFont val="Cambria"/>
        <family val="1"/>
        <charset val="186"/>
        <scheme val="major"/>
      </rPr>
      <t>Komisijos deleguotasis reglamentas (ES) 2020/760</t>
    </r>
    <r>
      <rPr>
        <sz val="11"/>
        <rFont val="Cambria"/>
        <family val="1"/>
        <charset val="186"/>
        <scheme val="major"/>
      </rPr>
      <t xml:space="preserve"> (nuoroda: https://eur-lex.europa.eu/legal-content/LT/TXT/?uri=CELEX%3A32020R0760&amp;qid=1684911906026). </t>
    </r>
  </si>
  <si>
    <t>*Kvotinių paraiškų pateikimo pradžia galvijienos, javaų,  kiaulienos, kiaušinių, paukštienos, perdirbtų vaisių ir daržovių, pienas ir pieno produktų, ryžių bei šviežių vaisių ir daržovių rinkoms.</t>
  </si>
  <si>
    <r>
      <rPr>
        <sz val="8"/>
        <color rgb="FFFF0000"/>
        <rFont val="Cambria"/>
        <scheme val="major"/>
      </rPr>
      <t xml:space="preserve">Paskutinė paraiškų pateikimo diena, iki 14 valandos.         </t>
    </r>
    <r>
      <rPr>
        <sz val="8"/>
        <color rgb="FF000000"/>
        <rFont val="Cambria"/>
        <scheme val="major"/>
      </rPr>
      <t xml:space="preserve">                                            * Kvotinių paraiškų pateikimo paskutinė diena galvijienos, javaų kiaulienos, kiaušinių, paukštienos, perdirbtų vaisių ir daržovių, pienas ir pieno produktų, ryžių bei šviežių vaisių ir daržovių rinkoms.</t>
    </r>
  </si>
  <si>
    <r>
      <rPr>
        <sz val="11"/>
        <color rgb="FF000000"/>
        <rFont val="Cambria"/>
        <scheme val="major"/>
      </rPr>
      <t xml:space="preserve">* Kvotinės paraiškos teikiamos rugpjūčio mėnesio 1-7 d.:                                                                                                                                                                                                             galvijienai: 09.4002, 09.4280, 09.4281;                                                                                                                                                                                                                                                    javų: 09.4122, 09.4123, 09.4124, 09.4125, 09.4131, 09.4133;                                                                                                                                                                                                                kiaulienos: 09.4038, 09.4282;                                                                                                                                                                                                                                                                   kiaušiniams: 09.4401, 09.4402;                                                                                                                                                                                                                                                             paukštienos kvotoms: 09.4067, 09.4068, 09.4070, 09.4092, 09. 4169, 09.4211, 09.4212, 09.4213, 09.4214, 09.4217, 09.4218, 09.4251, 09.4252, 09.4253, 09.4255, 09.4256, 09.4257, 09.4258, 09.4259, 09.4260, 09.4266, 09.4267, 09.4283, 09.4289, 09.4290, 09.4412, 09.4420, 09.4422;                                                                                                  perdirbtiems vaisiams ir daržovėms; 09.4284, 09.4286;                                                                                                                                                                                                                  pienui ir pieno produktams: 09.4155, 09.4179, 09.4182, 09.4195, 09.4225, 09.4226, 09.4228, 09.4229, 09.4514, 09.4515, 09.4595;                                                                                                                                                                                                                 ryžių kvotoms: 09.41116, 09.4127, 09.4128, 09.4129, 09.4148, 09.4149, 09.4150, 09.4153, 09.4168,  09.4729;                                                                                                                                                                                                                                     Švieži vaisiai ir daržovės: 09.4285, 09.4287.                                                                                                                                                                                                                                                          </t>
    </r>
    <r>
      <rPr>
        <b/>
        <sz val="11"/>
        <color rgb="FF000000"/>
        <rFont val="Cambria"/>
        <scheme val="major"/>
      </rPr>
      <t>** Paskirstymo koeficientai paskelbiami kiekvieno mėnesio 22 d.</t>
    </r>
    <r>
      <rPr>
        <sz val="11"/>
        <color rgb="FF000000"/>
        <rFont val="Cambria"/>
        <scheme val="major"/>
      </rPr>
      <t xml:space="preserve">  (nuoroda į puslapį: https://agridata.ec.europa.eu/reports/Allocation%20Coefficients%20TRQs-Import.pdf)                                                                                                                                                                                                                                                                                                   ***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t>
    </r>
    <r>
      <rPr>
        <b/>
        <u/>
        <sz val="11"/>
        <color rgb="FF000000"/>
        <rFont val="Cambria"/>
        <scheme val="major"/>
      </rPr>
      <t>Aktualūs reglamentai:</t>
    </r>
    <r>
      <rPr>
        <sz val="11"/>
        <color rgb="FF000000"/>
        <rFont val="Cambria"/>
        <scheme val="major"/>
      </rPr>
      <t xml:space="preserve"> </t>
    </r>
    <r>
      <rPr>
        <b/>
        <sz val="11"/>
        <color rgb="FF000000"/>
        <rFont val="Cambria"/>
        <scheme val="major"/>
      </rPr>
      <t>Komisijos įgyvendinimo reglamentas (ES) 2020/761</t>
    </r>
    <r>
      <rPr>
        <sz val="11"/>
        <color rgb="FF000000"/>
        <rFont val="Cambria"/>
        <scheme val="major"/>
      </rPr>
      <t xml:space="preserve"> (nuoroda: https://eur-lex.europa.eu/legal-content/LT/TXT/?uri=CELEX%3A02020R0761-20230508&amp;qid=1684911476862);                                                                                                                                                                                     </t>
    </r>
    <r>
      <rPr>
        <b/>
        <sz val="11"/>
        <color rgb="FF000000"/>
        <rFont val="Cambria"/>
        <scheme val="major"/>
      </rPr>
      <t>Komisijos deleguotasis reglamentas (ES) 2020/760</t>
    </r>
    <r>
      <rPr>
        <sz val="11"/>
        <color rgb="FF000000"/>
        <rFont val="Cambria"/>
        <scheme val="major"/>
      </rPr>
      <t xml:space="preserve"> (nuoroda: https://eur-lex.europa.eu/legal-content/LT/TXT/?uri=CELEX%3A32020R0760&amp;qid=1684911906026). </t>
    </r>
  </si>
  <si>
    <t>*Kvotinių paraiškų pateikimo pradžia galvijienos, javaų, kiaulienos, kiaušinių, paukštienos, perdirbtų vaisių ir daržovių, pienas ir pieno produktų, ryžių bei šviežių vaisių ir daržovių rinkoms.</t>
  </si>
  <si>
    <r>
      <rPr>
        <sz val="8"/>
        <color rgb="FFFF0000"/>
        <rFont val="Cambria"/>
      </rPr>
      <t xml:space="preserve">Paskutinė paraiškų pateikimo diena, iki 14 valandos. </t>
    </r>
    <r>
      <rPr>
        <sz val="8"/>
        <color rgb="FF000000"/>
        <rFont val="Cambria"/>
      </rPr>
      <t>* Kvotinių paraiškų pateikimo paskutinė diena galvijienos, javaų kiaulienos, kiaušinių, paukštienos, perdirbtų vaisių ir daržovių, pienas ir pieno produktų, ryžių bei šviežių vaisių ir daržovių rinkoms.</t>
    </r>
  </si>
  <si>
    <t xml:space="preserve">* Kvotinės paraiškos teikiamos rugsėjo mėnesio 1-7 d.:                                                                                                                                                                                                             cukrus: 09.4317, 09. 4318, 09.4319, 09.4320, 09. 4321, 09.4324, 09.4325, 09.4326, 09.4327, 09.4330, 09.4354                                                                               galvijienai: 09.4002, 09.4280, 09.4281                                                                                                                                                                                                                                                                         javų: 09.4122, 09.4123, 09.4124, 09.4125, 09.4131, 09.4133,                                                                                                                                                                                                                                                                                    kiaulienos: 09.4038, 09.4282                                                                                                                                                                                                                                                           kiaušiniams: 09.4401, 09.4402                                                                                                                                                                                                                                                       paukštienos kvotoms: 09.4067, 09.4068, 09.4070, 09.4092, 0.4169, 09.4211, 09.4212, 09.4213, 09.4214, 09.4217, 09.4218, 09.4251, 09.4252, 09.4253, 09.4255, 09.4256, 09.4257, 09.4258, 09.4259, 09.4260, 09.4266, 09.4267, 09.4283, 09.4289, 09.4290, 09.4412, 09.4420                                                                                                                                                                                                                                              perdirbtiems vaisiams ir daržovėms; 09.4284, 09.4286, 09.4155, 09.4179, 09.4182, 09.4195, 09.4225, 09.4226, 09.4228, 09.4229, 09.4514, 09.4515, 09.4595                                                                                                                                                                                                                                                                                                                                                                                                                                                                                                                     ryžių kvotoms: 09.4112, 09.4116, 09.4118, 09.4119, 09.4138, 09.4148, 09.4149, 09.4150, 09.4153, 09.4166, 09.4729                                                                                                                                                                                                                                                                                            Švieži vaisiai ir daržovės: 09.4285, 09.4287                                                                                                                                                                                                                                                  ** Paskirstymo koeficientai paskelbiami kiekvieno mėnesio 22 d.  (nuoroda į puslapį: https://agridata.ec.europa.eu/reports/Allocation%20Coefficients%20TRQs-Import.pdf)                                                                                                                                                                                                                                                                                                   ***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Aktualūs reglamentai: Komisijos įgyvendinimo reglamentas (ES) 2020/761 (nuoroda: https://eur-lex.europa.eu/legal-content/LT/TXT/?uri=CELEX%3A02020R0761-20230508&amp;qid=1684911476862);                                                                                                                                                                                     Komisijos deleguotasis reglamentas (ES) 2020/760 (nuoroda: https://eur-lex.europa.eu/legal-content/LT/TXT/?uri=CELEX%3A32020R0760&amp;qid=1684911906026). </t>
  </si>
  <si>
    <t>* Kvotinės paraiškos teikiamos spalio mėnesio 1-7 d.: cukrus: 09.4317, 09. 4318, 09.4319, 09.4324, 09.4325, 09.4326, 09.4327, 09.4330, 09.4354;                                                                                                                                                                                                                             galvijienai: 09.4002, 09.4280, 09.4281;                                                                                                                                                      javų: 09.4122, 09.4123, 09.4124, 09.4125, 09.4131, 09.4133;                                                                                                  kiaulienos: 09.4038, 09.4282 kiaušiniams: 09.4401, 09.4402;                                                                                           paukštienos kvotoms:  09.4067, 09.4068, 09.4070, 09.4092, 0.4169, 09.4211, 09.4212, 09.4213, 09.4214, 09.4215, 09.4216, 09.4217, 09.4218, 09.4251, 09.4252, 09.4253, 09.4254,  09.4255, 09.4256, 09.4257, 09.4258, 09.4259, 09.4260, 09.4266, 09.4267, 09.4268, 09.4269, 09.4283, 09.4289, 09.4290, 09.4410, 09.4411, 09.4412, 09.4420;                                                                                                                    perdirbtiems vaisiams ir daržovėms; 09.4284, 09.4286, 09.4155, 09.4179, 09.4182, 09.4195, 09.4225, 09.4226, 09.4228, 09.4286, 09.4155, 09.4179, 09.4182, 09.4195, 09.4225, 09.4226, 09.4228, 09.4229, 09.4514, 09.4515, 09.4595;                                                                                                                                                                                   ryžių kvotoms: 09.4116, 09.4118, 09.4148, 09.4149, 09.4150, 09.4153, 09.4729;                                                            Švieži vaisiai ir daržovės: 09.4730, 09.4731 09.4285, 09.4287 ** Paskirstymo koeficientai paskelbiami kiekvieno mėnesio 22 d. (nuoroda į puslapį: https://agridata.ec.europa.eu/reports/Allocation%20Coefficients%20TRQs-Import.pdf) ***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Aktualūs reglamentai: Komisijos įgyvendinimo reglamentas (ES) 2020/761 (nuoroda: https://eur-lex.europa.eu/legal-content/LT/TXT/?uri=CELEX%3A02020R0761-20230508&amp;qid=1684911476862); Komisijos deleguotasis reglamentas (ES) 2020/760 (nuoroda: https://eur-lex.europa.eu/legal-content/LT/TXT/?uri=CELEX%3A32020R0760&amp;qid=1684911906026).</t>
  </si>
  <si>
    <t>*Kvotinių paraiškų pateikimo pradžia galvijienos, javaų, kiaulienos, kiaušinių, paukštienos, perdirbtų vaisių ir daržovių, pienas ir pieno produktų, ryžių bei šviežių vaisių ir daržovių rinkoms</t>
  </si>
  <si>
    <r>
      <rPr>
        <sz val="8"/>
        <color rgb="FFFF0000"/>
        <rFont val="Cambria"/>
        <scheme val="major"/>
      </rPr>
      <t>Paskutinė paraiškų pateikimo diena, iki 14 valandos.</t>
    </r>
    <r>
      <rPr>
        <sz val="8"/>
        <color rgb="FF595959"/>
        <rFont val="Cambria"/>
        <scheme val="major"/>
      </rPr>
      <t xml:space="preserve"> * Kvotinių paraiškų pateikimo paskutinė diena galvijienos, javaų kiaulienos, kiaušinių, paukštienos, perdirbtų vaisių ir daržovių, pienas ir pieno produktų, ryžių bei šviežių vaisių ir daržovių rinkoms.
</t>
    </r>
  </si>
  <si>
    <r>
      <rPr>
        <sz val="9"/>
        <color rgb="FFFF0000"/>
        <rFont val="Cambria"/>
        <scheme val="major"/>
      </rPr>
      <t xml:space="preserve">*** Licencijos išdavimas </t>
    </r>
    <r>
      <rPr>
        <sz val="9"/>
        <color rgb="FF00B050"/>
        <rFont val="Cambria"/>
        <scheme val="major"/>
      </rPr>
      <t xml:space="preserve"> paraiškų pateikimo pradžia 2024 m . sausio mėn. kvotoms:  galvijienos, javaų, kiaulienos, kiaušinių, paukštienos, perdirbtų vaisių ir daržovių, pienas ir pieno produktų, ryžių bei šviežių vaisių ir daržovių rinkoms</t>
    </r>
  </si>
  <si>
    <r>
      <rPr>
        <sz val="9"/>
        <color rgb="FF000000"/>
        <rFont val="Cambria"/>
        <scheme val="major"/>
      </rPr>
      <t>*** Licencijos išdavimas</t>
    </r>
    <r>
      <rPr>
        <sz val="9"/>
        <color rgb="FF00B050"/>
        <rFont val="Cambria"/>
        <scheme val="major"/>
      </rPr>
      <t xml:space="preserve"> paraiškų pateikimas  2024 m . sausio mėn. kvotoms:  galvijienos, javaų, kiaulienos, kiaušinių, paukštienos, perdirbtų vaisių ir daržovių, pienas ir pieno produktų, ryžių bei šviežių vaisių ir daržovių rinkoms</t>
    </r>
  </si>
  <si>
    <r>
      <rPr>
        <i/>
        <sz val="9"/>
        <color rgb="FFFF0000"/>
        <rFont val="Cambria"/>
      </rPr>
      <t xml:space="preserve">Paskutinė licencijos išdavimo diena;    </t>
    </r>
    <r>
      <rPr>
        <sz val="9"/>
        <color rgb="FFFF0000"/>
        <rFont val="Cambria"/>
      </rPr>
      <t xml:space="preserve">        </t>
    </r>
    <r>
      <rPr>
        <b/>
        <sz val="9"/>
        <color rgb="FFFF0000"/>
        <rFont val="Cambria"/>
      </rPr>
      <t>Paskutinė paraiškų pateikimas  2024 m . sausio mėn. kvotoms:  galvijienos, javaų, kiaulienos, kiaušinių, paukštienos, perdirbtų vaisių ir daržovių, pienas ir pieno produktų, ryžių bei šviežių vaisių ir daržovių rinkoms</t>
    </r>
  </si>
  <si>
    <r>
      <rPr>
        <sz val="9"/>
        <color theme="1"/>
        <rFont val="Cambria"/>
        <family val="1"/>
        <charset val="186"/>
        <scheme val="major"/>
      </rPr>
      <t xml:space="preserve">*** Licencijos išdavimas; </t>
    </r>
    <r>
      <rPr>
        <sz val="9"/>
        <color rgb="FF000000"/>
        <rFont val="Cambria"/>
        <family val="1"/>
        <charset val="186"/>
        <scheme val="major"/>
      </rPr>
      <t xml:space="preserve"> </t>
    </r>
    <r>
      <rPr>
        <sz val="10"/>
        <color rgb="FF000000"/>
        <rFont val="Cambria"/>
        <family val="1"/>
        <charset val="186"/>
        <scheme val="major"/>
      </rPr>
      <t xml:space="preserve">                                                                    </t>
    </r>
    <r>
      <rPr>
        <sz val="10"/>
        <color rgb="FF00B050"/>
        <rFont val="Cambria"/>
        <family val="1"/>
        <charset val="186"/>
        <scheme val="major"/>
      </rPr>
      <t>Paraiškų pateikimas  2024 m . sausio mėn. kvotoms:  galvijienos, javaų, kiaulienos, kiaušinių, paukštienos, perdirbtų vaisių ir daržovių, pienas ir pieno produktų, ryžių bei šviežių vaisių ir daržovių rinkoms</t>
    </r>
  </si>
  <si>
    <r>
      <t>*</t>
    </r>
    <r>
      <rPr>
        <sz val="9"/>
        <color theme="1" tint="0.14999847407452621"/>
        <rFont val="Cambria"/>
        <family val="1"/>
        <charset val="186"/>
        <scheme val="major"/>
      </rPr>
      <t xml:space="preserve">**Licencijos išdavimas; </t>
    </r>
    <r>
      <rPr>
        <sz val="10"/>
        <color theme="1" tint="0.14999847407452621"/>
        <rFont val="Cambria"/>
        <family val="1"/>
        <charset val="186"/>
        <scheme val="major"/>
      </rPr>
      <t xml:space="preserve">                                    </t>
    </r>
    <r>
      <rPr>
        <sz val="10"/>
        <color rgb="FF00B050"/>
        <rFont val="Cambria"/>
        <family val="1"/>
        <charset val="186"/>
        <scheme val="major"/>
      </rPr>
      <t>Paraiškų pateikimas  2024 m . sausio mėn. kvotoms:  galvijienos, javaų, kiaulienos, kiaušinių, paukštienos, perdirbtų vaisių ir daržovių, pienas ir pieno produktų, ryžių bei šviežių vaisių ir daržovių rinkoms</t>
    </r>
  </si>
  <si>
    <r>
      <rPr>
        <sz val="9"/>
        <color theme="1" tint="0.14999847407452621"/>
        <rFont val="Cambria"/>
        <family val="1"/>
        <charset val="186"/>
        <scheme val="major"/>
      </rPr>
      <t xml:space="preserve">*** Licencijos išdavimas;   </t>
    </r>
    <r>
      <rPr>
        <sz val="10"/>
        <color theme="1" tint="0.14999847407452621"/>
        <rFont val="Cambria"/>
        <family val="1"/>
        <charset val="186"/>
        <scheme val="major"/>
      </rPr>
      <t xml:space="preserve">                                 </t>
    </r>
    <r>
      <rPr>
        <sz val="10"/>
        <color rgb="FF00B050"/>
        <rFont val="Cambria"/>
        <family val="1"/>
        <charset val="186"/>
        <scheme val="major"/>
      </rPr>
      <t>Paraiškų pateikimas  2024 m . sausio mėn. kvotoms:  galvijienos, javaų, kiaulienos, kiaušinių, paukštienos, perdirbtų vaisių ir daržovių, pienas ir pieno produktų, ryžių bei šviežių vaisių ir daržovių rinkoms</t>
    </r>
  </si>
  <si>
    <r>
      <t>*</t>
    </r>
    <r>
      <rPr>
        <b/>
        <sz val="11"/>
        <color rgb="FF262626"/>
        <rFont val="Cambria"/>
        <scheme val="major"/>
      </rPr>
      <t xml:space="preserve"> Kvotinės paraiškos teikiamos lapkričio mėnesio 1-7 d.: </t>
    </r>
    <r>
      <rPr>
        <sz val="11"/>
        <color rgb="FF262626"/>
        <rFont val="Cambria"/>
        <scheme val="major"/>
      </rPr>
      <t xml:space="preserve">                                                                                                                                                                                                                                   cukrus: 09.4317, 09. 4318, 09.4319, 09.4324, 09.4325, 09.4326, 09.4327, 09.4330, 09.4354;                                                                                                                                                                                                                             galvijienai: 09.4002;                                                                                                                                                                                                                                                                                                 javų: 09.4122, 09.4123, 09.4124, 09.4125, 09.4131, 09.4133;                                                                                                                                                                                      kiaulienos: 09.4038;                                                                                                                                                                                                                                                                                    kiaušiniams: 09.4401, 09.4402;                                                                                                                                                                                                                                             paukštienos kvotoms:  09.4067, 09.4068, 09.4070, 09.4092, 0.4169, 09.4211, 09.4212, 09.4213, 09.4214, 09.4217, 09.4218, 09.4251, 09.4252, 09.4253, 09.4255, 09.4256, 09.4257, 09.4258, 09.4259, 09.4260, 09.4266, 09.4267, 09.4268, 09.4269, 09.4283, 09.4289, 09.4290,  09.4412, 09.4420;                                                                                                                    perdirbtiems vaisiams ir daržovėms; 09.4284, 09.4286, 09.4155, 09.4179, 09.4182, 09.4195, 09.4225, 09.4226, 09.4228, 09.4286, 09.4155, 09.4179, 09.4182, 09.4195, 09.4225, 09.4226, 09.4228, 09.4229, 09.4514, 09.4515, 09.4595;                                                                                                                                                                                   ryžių kvotoms: 09.4116, 09.4118, 09.4148, 09.4149, 09.4150, 09.4153, 09.4729;                                                                                                                                                                    Švieži vaisiai ir daržovės: 09.4730, 09.4731 09.4285, 09.4287, 09.4288.                                                                                                                                                                                                            ** Paskirstymo koeficientai paskelbiami kiekvieno mėnesio 22 d. (nuoroda į puslapį: https://agridata.ec.europa.eu/reports/Allocation%20Coefficients%20TRQs-Import.pdf)                                                                                                                                                                                                                                                                                              *** Licencijos išduodamos tik Komisijai paskelbus paskirstymo koeficinetą, iki kiekvieno mėnesio pabaigos. Komisija kiekvienos tarifinės kvotos paskirstymo koeficientą atitinkamai viešai paskelbia interneto svetainėje ne vėliau kaip mėnesio, kurį valstybės narės Komisijai pranešė apie paraiškose prašomą kiekį, 22 d., kurios pradeda galioti nuo sekančio mėnesio 1 d. Aktualūs reglamentai: Komisijos įgyvendinimo reglamentas (ES) 2020/761 (nuoroda: https://eur-lex.europa.eu/legal-content/LT/TXT/?uri=CELEX%3A02020R0761-20230508&amp;qid=1684911476862); Komisijos deleguotasis reglamentas (ES) 2020/760 (nuoroda: https://eur-lex.europa.eu/legal-content/LT/TXT/?uri=CELEX%3A32020R0760&amp;qid=1684911906026).</t>
    </r>
  </si>
  <si>
    <r>
      <rPr>
        <b/>
        <sz val="12"/>
        <color theme="1" tint="0.14999847407452621"/>
        <rFont val="Cambria"/>
        <family val="1"/>
        <charset val="186"/>
        <scheme val="major"/>
      </rPr>
      <t xml:space="preserve">2024 m.  Sausio mėnesio kvotinės paraiškos teikiamos lapkričio 23-30 d.:  </t>
    </r>
    <r>
      <rPr>
        <sz val="12"/>
        <color theme="1" tint="0.14999847407452621"/>
        <rFont val="Cambria"/>
        <family val="1"/>
        <charset val="186"/>
        <scheme val="major"/>
      </rPr>
      <t xml:space="preserve">                                                                               alyvuogių aliejus: 09.4032;                                                                                                                                                                                                                                                                                                                                                          galvijienai: 09.4280, 09.4281;                                                                                                                                                                                                                                                                                                 javų: 09.4123, 09.4125, 09.4131, 09.4133;                                                                                                                                                                                      kiaulienos: 09.4282;                                                                                                                                                                                                                                                                                                                                                                                                                                                                                                                              paukštienos kvotoms:  09.4092, 09.4269, 09.4410, 09.4411, 09.4420, 09.4422;                                                                                                                    perdirbtiems vaisiams ir daržovėms; 09.4284, 09.4286; Pienas: 09.4179, 09.4182, 09.4195, 09.4225, 09.4226, 09.4227, 09.4228, 09.4229, 09.4514, 09.41515;                                                                                                                                                                                  ryžių kvotoms: 09.4112, 09.4116, 09.4117, 09.4118, 09.4119, 09.4127, 09.4128, 09.4129, 09.4130, 09.4138, 09.4148, 09.4149, 09.4150, 09.4155, 09.4154, 09.4166, 09.4168, 09.4729, 09.4730, 09.4731.                                                                                                                                                                                                                                                                                                                                                             ** Paskirstymo koeficientai paskelbiami gruodžio 14 d. (nuoroda į puslapį: https://agridata.ec.europa.eu/reports/Allocation%20Coefficients%20TRQs-Import.pdf)                                                                                                                                                                                                                                                                                              *** Licencijos išduodamos tik Komisijai paskelbus paskirstymo koeficinetą, iki kiekvieno mėnesio pabaigos t. y. gruodžio 30 d.                                                                                                                                                                                             Komisija kiekvienos tarifinės kvotos paskirstymo koeficientą atitinkamai viešai paskelbia interneto svetainėje ne vėliau kaip mėnesio, kurį valstybės narės Komisijai pranešė apie paraiškose prašomą kiekį, 14 d., kurios pradeda galioti nuo sekančio mėnesio 1 d.                                                                                                                               Aktualūs reglamentai:                                                                                                                                                           Komisijos įgyvendinimo reglamentas (ES) 2020/761 (nuoroda: https://eur-lex.europa.eu/legal-content/LT/TXT/?uri=CELEX%3A02020R0761-20230508&amp;qid=1684911476862); Komisijos deleguotasis reglamentas (ES) 2020/760 (nuoroda: https://eur-lex.europa.eu/legal-content/LT/TXT/?uri=CELEX%3A32020R0760&amp;qid=1684911906026).</t>
    </r>
  </si>
  <si>
    <t>Gruodžio mėnesį tarifinėms kvotoms paraiškos neteikiamos.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</si>
</sst>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_(* #,##0.00_);_(* \(#,##0.00\);_(* &quot;-&quot;??_);_(@_)"/>
    <numFmt numFmtId="166" formatCode="d"/>
    <numFmt numFmtId="167" formatCode="_([$EUR]\ * #,##0.00_);_([$EUR]\ * \(#,##0.00\);_([$EUR]\ * &quot;-&quot;??_);_(@_)"/>
    <numFmt numFmtId="168" formatCode="_([$EUR]\ * #,##0_);_([$EUR]\ * \(#,##0\);_([$EUR]\ * &quot;-&quot;_);_(@_)"/>
  </numFmts>
  <fonts count="102" x14ac:knownFonts="1">
    <font>
      <sz val="11"/>
      <color theme="1" tint="0.24994659260841701"/>
      <name val="Cambria"/>
      <family val="1"/>
      <charset val="186"/>
    </font>
    <font>
      <sz val="11"/>
      <color theme="1"/>
      <name val="Lucida Bright"/>
      <family val="2"/>
      <scheme val="minor"/>
    </font>
    <font>
      <sz val="8"/>
      <name val="Arial"/>
      <family val="2"/>
    </font>
    <font>
      <b/>
      <sz val="11"/>
      <color theme="0"/>
      <name val="Lucida Bright"/>
      <family val="2"/>
      <scheme val="minor"/>
    </font>
    <font>
      <b/>
      <sz val="14"/>
      <color theme="0"/>
      <name val="Lucida Bright"/>
      <family val="2"/>
      <scheme val="minor"/>
    </font>
    <font>
      <sz val="12"/>
      <color theme="4" tint="-0.24994659260841701"/>
      <name val="Cambria"/>
      <family val="1"/>
      <scheme val="major"/>
    </font>
    <font>
      <sz val="11"/>
      <color theme="1" tint="0.34998626667073579"/>
      <name val="Lucida Bright"/>
      <family val="2"/>
      <scheme val="minor"/>
    </font>
    <font>
      <sz val="11"/>
      <color indexed="63"/>
      <name val="Lucida Bright"/>
      <family val="2"/>
      <scheme val="minor"/>
    </font>
    <font>
      <sz val="11"/>
      <name val="Lucida Bright"/>
      <family val="2"/>
      <scheme val="minor"/>
    </font>
    <font>
      <sz val="11"/>
      <color theme="1" tint="0.24994659260841701"/>
      <name val="Lucida Bright"/>
      <family val="2"/>
      <scheme val="minor"/>
    </font>
    <font>
      <sz val="11"/>
      <color rgb="FF006100"/>
      <name val="Lucida Bright"/>
      <family val="2"/>
      <scheme val="minor"/>
    </font>
    <font>
      <sz val="11"/>
      <color rgb="FF9C0006"/>
      <name val="Lucida Bright"/>
      <family val="2"/>
      <scheme val="minor"/>
    </font>
    <font>
      <sz val="11"/>
      <color rgb="FF9C5700"/>
      <name val="Lucida Bright"/>
      <family val="2"/>
      <scheme val="minor"/>
    </font>
    <font>
      <sz val="11"/>
      <color rgb="FF3F3F76"/>
      <name val="Lucida Bright"/>
      <family val="2"/>
      <scheme val="minor"/>
    </font>
    <font>
      <b/>
      <sz val="11"/>
      <color rgb="FF3F3F3F"/>
      <name val="Lucida Bright"/>
      <family val="2"/>
      <scheme val="minor"/>
    </font>
    <font>
      <b/>
      <sz val="11"/>
      <color rgb="FFFA7D00"/>
      <name val="Lucida Bright"/>
      <family val="2"/>
      <scheme val="minor"/>
    </font>
    <font>
      <sz val="11"/>
      <color rgb="FFFA7D00"/>
      <name val="Lucida Bright"/>
      <family val="2"/>
      <scheme val="minor"/>
    </font>
    <font>
      <sz val="11"/>
      <color rgb="FFFF0000"/>
      <name val="Lucida Bright"/>
      <family val="2"/>
      <scheme val="minor"/>
    </font>
    <font>
      <i/>
      <sz val="11"/>
      <color rgb="FF7F7F7F"/>
      <name val="Lucida Bright"/>
      <family val="2"/>
      <scheme val="minor"/>
    </font>
    <font>
      <b/>
      <sz val="11"/>
      <color theme="1"/>
      <name val="Lucida Bright"/>
      <family val="2"/>
      <scheme val="minor"/>
    </font>
    <font>
      <sz val="11"/>
      <color theme="0"/>
      <name val="Lucida Bright"/>
      <family val="2"/>
      <scheme val="minor"/>
    </font>
    <font>
      <sz val="11"/>
      <color theme="1" tint="0.24994659260841701"/>
      <name val="Cambria"/>
      <family val="1"/>
      <charset val="186"/>
    </font>
    <font>
      <sz val="11"/>
      <color theme="1" tint="0.14999847407452621"/>
      <name val="Cambria"/>
      <family val="1"/>
      <charset val="186"/>
      <scheme val="major"/>
    </font>
    <font>
      <sz val="35"/>
      <color theme="8" tint="-0.499984740745262"/>
      <name val="Cambria"/>
      <family val="1"/>
      <charset val="186"/>
      <scheme val="major"/>
    </font>
    <font>
      <sz val="35"/>
      <color theme="1" tint="0.14999847407452621"/>
      <name val="Cambria"/>
      <family val="1"/>
      <charset val="186"/>
      <scheme val="major"/>
    </font>
    <font>
      <sz val="12"/>
      <color theme="8" tint="-0.499984740745262"/>
      <name val="Cambria"/>
      <family val="1"/>
      <charset val="186"/>
      <scheme val="major"/>
    </font>
    <font>
      <sz val="10"/>
      <color theme="1" tint="0.14999847407452621"/>
      <name val="Cambria"/>
      <family val="1"/>
      <charset val="186"/>
      <scheme val="major"/>
    </font>
    <font>
      <sz val="12"/>
      <color theme="8" tint="-0.249977111117893"/>
      <name val="Cambria"/>
      <family val="1"/>
      <charset val="186"/>
      <scheme val="major"/>
    </font>
    <font>
      <sz val="12"/>
      <color theme="1" tint="0.14999847407452621"/>
      <name val="Cambria"/>
      <family val="1"/>
      <charset val="186"/>
      <scheme val="major"/>
    </font>
    <font>
      <sz val="9"/>
      <color theme="1" tint="0.14999847407452621"/>
      <name val="Cambria"/>
      <family val="1"/>
      <charset val="186"/>
      <scheme val="major"/>
    </font>
    <font>
      <sz val="11"/>
      <color theme="1" tint="0.24994659260841701"/>
      <name val="Cambria"/>
      <family val="1"/>
      <charset val="186"/>
      <scheme val="major"/>
    </font>
    <font>
      <sz val="12"/>
      <color theme="1" tint="0.34998626667073579"/>
      <name val="Cambria"/>
      <family val="1"/>
      <charset val="186"/>
      <scheme val="major"/>
    </font>
    <font>
      <sz val="35"/>
      <color theme="5" tint="-0.499984740745262"/>
      <name val="Cambria"/>
      <family val="1"/>
      <charset val="186"/>
      <scheme val="major"/>
    </font>
    <font>
      <sz val="12"/>
      <color theme="5" tint="-0.499984740745262"/>
      <name val="Cambria"/>
      <family val="1"/>
      <charset val="186"/>
      <scheme val="major"/>
    </font>
    <font>
      <sz val="11"/>
      <color theme="4" tint="-0.24994659260841701"/>
      <name val="Cambria"/>
      <family val="1"/>
      <charset val="186"/>
    </font>
    <font>
      <sz val="35"/>
      <color theme="4"/>
      <name val="Cambria"/>
      <family val="1"/>
      <charset val="186"/>
    </font>
    <font>
      <sz val="12"/>
      <color theme="1" tint="0.34998626667073579"/>
      <name val="Cambria"/>
      <family val="1"/>
      <charset val="186"/>
    </font>
    <font>
      <b/>
      <sz val="11"/>
      <color theme="1" tint="0.34998626667073579"/>
      <name val="Cambria"/>
      <family val="1"/>
      <charset val="186"/>
    </font>
    <font>
      <sz val="12"/>
      <color rgb="FFFF0000"/>
      <name val="Cambria"/>
      <family val="1"/>
      <charset val="186"/>
      <scheme val="major"/>
    </font>
    <font>
      <sz val="12"/>
      <name val="Cambria"/>
      <family val="1"/>
      <charset val="186"/>
      <scheme val="major"/>
    </font>
    <font>
      <sz val="12"/>
      <color theme="9" tint="-0.249977111117893"/>
      <name val="Cambria"/>
      <family val="1"/>
      <charset val="186"/>
      <scheme val="major"/>
    </font>
    <font>
      <sz val="35"/>
      <color theme="9" tint="-0.249977111117893"/>
      <name val="Cambria"/>
      <family val="1"/>
      <charset val="186"/>
      <scheme val="major"/>
    </font>
    <font>
      <sz val="11"/>
      <name val="Cambria"/>
      <family val="1"/>
      <charset val="186"/>
      <scheme val="major"/>
    </font>
    <font>
      <sz val="12"/>
      <name val="Times New Roman"/>
      <family val="1"/>
      <charset val="186"/>
    </font>
    <font>
      <sz val="11"/>
      <name val="Times New Roman"/>
      <family val="1"/>
      <charset val="186"/>
    </font>
    <font>
      <sz val="12"/>
      <color theme="1" tint="0.34998626667073579"/>
      <name val="Times New Roman"/>
      <family val="1"/>
      <charset val="186"/>
    </font>
    <font>
      <u/>
      <sz val="11"/>
      <name val="Cambria"/>
      <family val="1"/>
      <charset val="186"/>
      <scheme val="major"/>
    </font>
    <font>
      <sz val="9"/>
      <name val="Times New Roman"/>
      <family val="1"/>
      <charset val="186"/>
    </font>
    <font>
      <sz val="9"/>
      <color rgb="FFFF0000"/>
      <name val="Times New Roman"/>
      <family val="1"/>
      <charset val="186"/>
    </font>
    <font>
      <b/>
      <sz val="11"/>
      <name val="Cambria"/>
      <family val="1"/>
      <charset val="186"/>
      <scheme val="major"/>
    </font>
    <font>
      <b/>
      <u/>
      <sz val="11"/>
      <name val="Cambria"/>
      <family val="1"/>
      <charset val="186"/>
      <scheme val="major"/>
    </font>
    <font>
      <sz val="7"/>
      <color rgb="FFFF0000"/>
      <name val="Times New Roman"/>
      <family val="1"/>
      <charset val="186"/>
    </font>
    <font>
      <sz val="11"/>
      <name val="Cambria"/>
      <family val="1"/>
      <charset val="186"/>
    </font>
    <font>
      <sz val="11"/>
      <color rgb="FFFFC000"/>
      <name val="Cambria"/>
      <family val="1"/>
      <charset val="186"/>
      <scheme val="major"/>
    </font>
    <font>
      <sz val="9"/>
      <name val="Cambria"/>
      <family val="1"/>
      <charset val="186"/>
      <scheme val="major"/>
    </font>
    <font>
      <sz val="35"/>
      <color rgb="FFFFC000"/>
      <name val="Cambria"/>
      <family val="1"/>
      <charset val="186"/>
      <scheme val="major"/>
    </font>
    <font>
      <sz val="7"/>
      <name val="Times New Roman"/>
      <family val="1"/>
      <charset val="186"/>
    </font>
    <font>
      <sz val="35"/>
      <color theme="7"/>
      <name val="Cambria"/>
      <family val="1"/>
      <charset val="186"/>
      <scheme val="major"/>
    </font>
    <font>
      <sz val="12"/>
      <color theme="7"/>
      <name val="Cambria"/>
      <family val="1"/>
      <charset val="186"/>
      <scheme val="major"/>
    </font>
    <font>
      <sz val="12"/>
      <color rgb="FFFF0000"/>
      <name val="Times New Roman"/>
      <family val="1"/>
      <charset val="186"/>
    </font>
    <font>
      <sz val="8"/>
      <name val="Times"/>
      <family val="1"/>
    </font>
    <font>
      <sz val="11"/>
      <name val="Times"/>
      <family val="1"/>
    </font>
    <font>
      <sz val="8"/>
      <color rgb="FFFF0000"/>
      <name val="Times"/>
      <family val="1"/>
    </font>
    <font>
      <sz val="7"/>
      <color rgb="FFFF0000"/>
      <name val="Times"/>
      <family val="1"/>
    </font>
    <font>
      <sz val="7"/>
      <name val="Times"/>
      <family val="1"/>
    </font>
    <font>
      <sz val="9"/>
      <name val="Times"/>
      <family val="1"/>
    </font>
    <font>
      <sz val="9"/>
      <color rgb="FFFF0000"/>
      <name val="Cambria"/>
      <family val="1"/>
      <charset val="186"/>
      <scheme val="major"/>
    </font>
    <font>
      <sz val="9"/>
      <color theme="1" tint="0.24994659260841701"/>
      <name val="Cambria"/>
      <family val="1"/>
      <charset val="186"/>
      <scheme val="major"/>
    </font>
    <font>
      <sz val="8"/>
      <color theme="1" tint="0.24994659260841701"/>
      <name val="Cambria"/>
      <family val="1"/>
      <charset val="186"/>
      <scheme val="major"/>
    </font>
    <font>
      <sz val="8"/>
      <name val="Cambria"/>
      <family val="1"/>
      <charset val="186"/>
      <scheme val="major"/>
    </font>
    <font>
      <sz val="8"/>
      <color rgb="FFFF0000"/>
      <name val="Cambria"/>
      <family val="1"/>
      <charset val="186"/>
      <scheme val="major"/>
    </font>
    <font>
      <sz val="8"/>
      <color rgb="FF404040"/>
      <name val="Cambria"/>
      <charset val="1"/>
    </font>
    <font>
      <sz val="8"/>
      <color rgb="FFFF0000"/>
      <name val="Cambria"/>
      <scheme val="major"/>
    </font>
    <font>
      <sz val="8"/>
      <color rgb="FF000000"/>
      <name val="Cambria"/>
      <scheme val="major"/>
    </font>
    <font>
      <sz val="8"/>
      <name val="Cambria"/>
      <scheme val="major"/>
    </font>
    <font>
      <sz val="8"/>
      <color rgb="FFFF0000"/>
      <name val="Cambria"/>
    </font>
    <font>
      <sz val="8"/>
      <color rgb="FF000000"/>
      <name val="Cambria"/>
    </font>
    <font>
      <sz val="9"/>
      <color rgb="FF404040"/>
      <name val="Cambria"/>
      <charset val="1"/>
    </font>
    <font>
      <sz val="11"/>
      <color rgb="FF000000"/>
      <name val="Cambria"/>
      <scheme val="major"/>
    </font>
    <font>
      <b/>
      <sz val="11"/>
      <color rgb="FF000000"/>
      <name val="Cambria"/>
      <scheme val="major"/>
    </font>
    <font>
      <b/>
      <u/>
      <sz val="11"/>
      <color rgb="FF000000"/>
      <name val="Cambria"/>
      <scheme val="major"/>
    </font>
    <font>
      <sz val="11"/>
      <color rgb="FF262626"/>
      <name val="Cambria"/>
      <charset val="1"/>
    </font>
    <font>
      <sz val="11"/>
      <color rgb="FF262626"/>
      <name val="Cambria"/>
      <scheme val="major"/>
    </font>
    <font>
      <b/>
      <sz val="11"/>
      <color rgb="FF262626"/>
      <name val="Cambria"/>
      <scheme val="major"/>
    </font>
    <font>
      <sz val="8"/>
      <color theme="1" tint="0.14999847407452621"/>
      <name val="Cambria"/>
      <family val="1"/>
      <charset val="186"/>
      <scheme val="major"/>
    </font>
    <font>
      <sz val="8"/>
      <color theme="1" tint="0.34998626667073579"/>
      <name val="Cambria"/>
      <family val="1"/>
      <charset val="186"/>
      <scheme val="major"/>
    </font>
    <font>
      <sz val="8"/>
      <color rgb="FF595959"/>
      <name val="Cambria"/>
      <scheme val="major"/>
    </font>
    <font>
      <sz val="8"/>
      <color theme="1" tint="0.34998626667073579"/>
      <name val="Cambria"/>
      <scheme val="major"/>
    </font>
    <font>
      <sz val="9"/>
      <color rgb="FFFF0000"/>
      <name val="Cambria"/>
      <scheme val="major"/>
    </font>
    <font>
      <sz val="9"/>
      <color rgb="FF00B050"/>
      <name val="Cambria"/>
      <scheme val="major"/>
    </font>
    <font>
      <sz val="9"/>
      <color rgb="FF00B050"/>
      <name val="Cambria"/>
      <family val="1"/>
      <charset val="186"/>
      <scheme val="major"/>
    </font>
    <font>
      <sz val="9"/>
      <color rgb="FF000000"/>
      <name val="Cambria"/>
      <scheme val="major"/>
    </font>
    <font>
      <sz val="10"/>
      <color rgb="FF000000"/>
      <name val="Cambria"/>
      <family val="1"/>
      <charset val="186"/>
      <scheme val="major"/>
    </font>
    <font>
      <i/>
      <sz val="9"/>
      <color rgb="FFFF0000"/>
      <name val="Cambria"/>
    </font>
    <font>
      <sz val="9"/>
      <color rgb="FFFF0000"/>
      <name val="Cambria"/>
    </font>
    <font>
      <b/>
      <sz val="9"/>
      <color rgb="FFFF0000"/>
      <name val="Cambria"/>
    </font>
    <font>
      <sz val="9"/>
      <color rgb="FF000000"/>
      <name val="Cambria"/>
      <family val="1"/>
      <charset val="186"/>
      <scheme val="major"/>
    </font>
    <font>
      <sz val="9"/>
      <color rgb="FFFF0000"/>
      <name val="Cambria"/>
      <family val="1"/>
      <charset val="186"/>
    </font>
    <font>
      <sz val="9"/>
      <color theme="1"/>
      <name val="Cambria"/>
      <family val="1"/>
      <charset val="186"/>
      <scheme val="major"/>
    </font>
    <font>
      <sz val="10"/>
      <color rgb="FF00B050"/>
      <name val="Cambria"/>
      <family val="1"/>
      <charset val="186"/>
      <scheme val="major"/>
    </font>
    <font>
      <sz val="11"/>
      <color rgb="FF262626"/>
      <name val="Cambria"/>
      <family val="1"/>
      <charset val="186"/>
      <scheme val="major"/>
    </font>
    <font>
      <b/>
      <sz val="12"/>
      <color theme="1" tint="0.14999847407452621"/>
      <name val="Cambria"/>
      <family val="1"/>
      <charset val="186"/>
      <scheme val="maj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theme="9" tint="0.79998168889431442"/>
        <bgColor indexed="64"/>
      </patternFill>
    </fill>
  </fills>
  <borders count="114">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top/>
      <bottom style="medium">
        <color theme="8" tint="-0.24994659260841701"/>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thin">
        <color theme="9" tint="0.39997558519241921"/>
      </right>
      <top/>
      <bottom/>
      <diagonal/>
    </border>
    <border>
      <left style="thin">
        <color theme="9" tint="0.39997558519241921"/>
      </left>
      <right style="thin">
        <color theme="9" tint="0.39997558519241921"/>
      </right>
      <top style="thin">
        <color theme="9" tint="0.39997558519241921"/>
      </top>
      <bottom/>
      <diagonal/>
    </border>
    <border>
      <left style="thin">
        <color theme="9" tint="0.39997558519241921"/>
      </left>
      <right/>
      <top style="thin">
        <color theme="9" tint="0.39997558519241921"/>
      </top>
      <bottom/>
      <diagonal/>
    </border>
    <border>
      <left/>
      <right/>
      <top/>
      <bottom style="medium">
        <color theme="9" tint="0.39997558519241921"/>
      </bottom>
      <diagonal/>
    </border>
    <border>
      <left/>
      <right style="thin">
        <color theme="9" tint="0.39997558519241921"/>
      </right>
      <top/>
      <bottom style="thin">
        <color theme="9" tint="0.39997558519241921"/>
      </bottom>
      <diagonal/>
    </border>
    <border>
      <left/>
      <right/>
      <top/>
      <bottom style="thick">
        <color theme="9" tint="0.39997558519241921"/>
      </bottom>
      <diagonal/>
    </border>
    <border>
      <left/>
      <right/>
      <top/>
      <bottom style="thin">
        <color theme="9" tint="0.39997558519241921"/>
      </bottom>
      <diagonal/>
    </border>
    <border>
      <left/>
      <right/>
      <top/>
      <bottom style="medium">
        <color theme="9"/>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bottom style="thin">
        <color theme="8" tint="0.39997558519241921"/>
      </bottom>
      <diagonal/>
    </border>
    <border>
      <left/>
      <right/>
      <top/>
      <bottom style="medium">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diagonal/>
    </border>
    <border>
      <left/>
      <right/>
      <top/>
      <bottom style="medium">
        <color theme="5" tint="0.59999389629810485"/>
      </bottom>
      <diagonal/>
    </border>
    <border>
      <left style="thin">
        <color theme="5" tint="0.59999389629810485"/>
      </left>
      <right style="thin">
        <color theme="5" tint="0.59999389629810485"/>
      </right>
      <top/>
      <bottom style="thin">
        <color theme="5" tint="0.59999389629810485"/>
      </bottom>
      <diagonal/>
    </border>
    <border>
      <left/>
      <right style="thin">
        <color theme="9" tint="0.39997558519241921"/>
      </right>
      <top/>
      <bottom/>
      <diagonal/>
    </border>
    <border>
      <left style="thin">
        <color theme="9" tint="0.39997558519241921"/>
      </left>
      <right style="thin">
        <color theme="9" tint="0.39997558519241921"/>
      </right>
      <top style="thin">
        <color theme="9" tint="0.39997558519241921"/>
      </top>
      <bottom style="thin">
        <color theme="9" tint="0.59999389629810485"/>
      </bottom>
      <diagonal/>
    </border>
    <border>
      <left style="thin">
        <color rgb="FFFFC000"/>
      </left>
      <right style="thin">
        <color rgb="FFFFC000"/>
      </right>
      <top style="thin">
        <color rgb="FFFFC000"/>
      </top>
      <bottom style="thin">
        <color rgb="FFFFC000"/>
      </bottom>
      <diagonal/>
    </border>
    <border>
      <left/>
      <right style="thin">
        <color rgb="FFFFC000"/>
      </right>
      <top style="thin">
        <color rgb="FFFFC000"/>
      </top>
      <bottom style="thin">
        <color rgb="FFFFC000"/>
      </bottom>
      <diagonal/>
    </border>
    <border>
      <left style="thin">
        <color rgb="FFFFC000"/>
      </left>
      <right style="thin">
        <color rgb="FFFFC000"/>
      </right>
      <top/>
      <bottom style="thin">
        <color rgb="FFFFC000"/>
      </bottom>
      <diagonal/>
    </border>
    <border>
      <left/>
      <right/>
      <top/>
      <bottom style="medium">
        <color rgb="FFFFC000"/>
      </bottom>
      <diagonal/>
    </border>
    <border>
      <left style="thin">
        <color theme="7"/>
      </left>
      <right style="thin">
        <color theme="7"/>
      </right>
      <top style="thin">
        <color theme="7"/>
      </top>
      <bottom style="thin">
        <color theme="7"/>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diagonal/>
    </border>
    <border>
      <left/>
      <right style="thin">
        <color theme="7"/>
      </right>
      <top/>
      <bottom/>
      <diagonal/>
    </border>
    <border>
      <left style="thin">
        <color theme="7"/>
      </left>
      <right/>
      <top/>
      <bottom style="thin">
        <color theme="7"/>
      </bottom>
      <diagonal/>
    </border>
    <border>
      <left/>
      <right style="thin">
        <color theme="7"/>
      </right>
      <top/>
      <bottom style="thin">
        <color theme="7"/>
      </bottom>
      <diagonal/>
    </border>
    <border>
      <left/>
      <right style="thin">
        <color theme="7"/>
      </right>
      <top style="medium">
        <color rgb="FFFFC000"/>
      </top>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style="thin">
        <color theme="7"/>
      </left>
      <right style="thin">
        <color theme="7"/>
      </right>
      <top style="medium">
        <color rgb="FFFFC000"/>
      </top>
      <bottom/>
      <diagonal/>
    </border>
    <border>
      <left style="thin">
        <color theme="7"/>
      </left>
      <right style="thin">
        <color theme="7"/>
      </right>
      <top style="thin">
        <color theme="7"/>
      </top>
      <bottom/>
      <diagonal/>
    </border>
    <border>
      <left style="thin">
        <color theme="7"/>
      </left>
      <right style="thin">
        <color theme="7"/>
      </right>
      <top/>
      <bottom/>
      <diagonal/>
    </border>
    <border>
      <left style="thin">
        <color theme="7"/>
      </left>
      <right style="thin">
        <color theme="7"/>
      </right>
      <top/>
      <bottom style="thin">
        <color theme="7"/>
      </bottom>
      <diagonal/>
    </border>
    <border>
      <left/>
      <right/>
      <top/>
      <bottom style="thin">
        <color theme="7"/>
      </bottom>
      <diagonal/>
    </border>
    <border>
      <left/>
      <right/>
      <top style="thin">
        <color theme="7"/>
      </top>
      <bottom style="thin">
        <color theme="7"/>
      </bottom>
      <diagonal/>
    </border>
    <border>
      <left style="thin">
        <color rgb="FFFFC000"/>
      </left>
      <right style="thin">
        <color rgb="FFFFC000"/>
      </right>
      <top style="thin">
        <color rgb="FFFFC000"/>
      </top>
      <bottom/>
      <diagonal/>
    </border>
    <border>
      <left style="thin">
        <color theme="9" tint="0.39997558519241921"/>
      </left>
      <right/>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style="thin">
        <color theme="5" tint="0.39997558519241921"/>
      </top>
      <bottom/>
      <diagonal/>
    </border>
    <border>
      <left style="thin">
        <color theme="5" tint="0.39997558519241921"/>
      </left>
      <right/>
      <top/>
      <bottom/>
      <diagonal/>
    </border>
    <border>
      <left/>
      <right style="thin">
        <color theme="5" tint="0.39997558519241921"/>
      </right>
      <top/>
      <bottom/>
      <diagonal/>
    </border>
    <border>
      <left style="thin">
        <color theme="5" tint="0.39997558519241921"/>
      </left>
      <right/>
      <top/>
      <bottom style="thin">
        <color theme="5" tint="0.39997558519241921"/>
      </bottom>
      <diagonal/>
    </border>
    <border>
      <left style="thin">
        <color theme="5" tint="0.39997558519241921"/>
      </left>
      <right style="thin">
        <color theme="5" tint="0.39997558519241921"/>
      </right>
      <top/>
      <bottom/>
      <diagonal/>
    </border>
    <border>
      <left style="thin">
        <color theme="5" tint="0.39997558519241921"/>
      </left>
      <right style="thin">
        <color theme="5" tint="0.39997558519241921"/>
      </right>
      <top/>
      <bottom style="thin">
        <color theme="5" tint="0.39997558519241921"/>
      </bottom>
      <diagonal/>
    </border>
    <border>
      <left/>
      <right/>
      <top/>
      <bottom style="medium">
        <color theme="5" tint="0.39997558519241921"/>
      </bottom>
      <diagonal/>
    </border>
    <border>
      <left style="thin">
        <color theme="5" tint="0.39997558519241921"/>
      </left>
      <right style="thin">
        <color theme="5" tint="0.39997558519241921"/>
      </right>
      <top style="thin">
        <color theme="5" tint="0.39997558519241921"/>
      </top>
      <bottom/>
      <diagonal/>
    </border>
    <border>
      <left style="thin">
        <color theme="5" tint="0.59999389629810485"/>
      </left>
      <right/>
      <top style="thin">
        <color theme="5" tint="0.59999389629810485"/>
      </top>
      <bottom style="thin">
        <color theme="5" tint="0.59999389629810485"/>
      </bottom>
      <diagonal/>
    </border>
    <border>
      <left/>
      <right style="thin">
        <color theme="7" tint="0.39997558519241921"/>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
      <left/>
      <right/>
      <top style="thin">
        <color theme="7" tint="0.39997558519241921"/>
      </top>
      <bottom/>
      <diagonal/>
    </border>
    <border>
      <left style="thin">
        <color theme="7"/>
      </left>
      <right/>
      <top style="thin">
        <color theme="7"/>
      </top>
      <bottom style="thin">
        <color theme="0"/>
      </bottom>
      <diagonal/>
    </border>
    <border>
      <left/>
      <right/>
      <top/>
      <bottom style="thin">
        <color theme="7" tint="0.39997558519241921"/>
      </bottom>
      <diagonal/>
    </border>
    <border>
      <left/>
      <right/>
      <top style="thin">
        <color theme="7"/>
      </top>
      <bottom style="thin">
        <color theme="0"/>
      </bottom>
      <diagonal/>
    </border>
    <border>
      <left style="thin">
        <color theme="0"/>
      </left>
      <right/>
      <top/>
      <bottom/>
      <diagonal/>
    </border>
    <border>
      <left/>
      <right style="thin">
        <color theme="5" tint="0.59999389629810485"/>
      </right>
      <top/>
      <bottom style="thin">
        <color theme="5" tint="0.59999389629810485"/>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5" tint="0.39997558519241921"/>
      </left>
      <right/>
      <top style="thin">
        <color theme="5" tint="0.39997558519241921"/>
      </top>
      <bottom/>
      <diagonal/>
    </border>
    <border>
      <left style="thin">
        <color rgb="FFFCB586"/>
      </left>
      <right style="thin">
        <color rgb="FFFCB586"/>
      </right>
      <top style="thin">
        <color rgb="FFFCB586"/>
      </top>
      <bottom/>
      <diagonal/>
    </border>
    <border>
      <left/>
      <right style="thin">
        <color rgb="FFFCB586"/>
      </right>
      <top style="thin">
        <color rgb="FFFCB586"/>
      </top>
      <bottom/>
      <diagonal/>
    </border>
    <border>
      <left/>
      <right style="thin">
        <color rgb="FFFCB586"/>
      </right>
      <top/>
      <bottom style="thin">
        <color rgb="FF000000"/>
      </bottom>
      <diagonal/>
    </border>
    <border>
      <left/>
      <right style="thin">
        <color rgb="FFFCB586"/>
      </right>
      <top style="thin">
        <color rgb="FF000000"/>
      </top>
      <bottom style="thin">
        <color rgb="FF000000"/>
      </bottom>
      <diagonal/>
    </border>
    <border>
      <left/>
      <right style="thin">
        <color rgb="FFFCB586"/>
      </right>
      <top style="thin">
        <color rgb="FF000000"/>
      </top>
      <bottom style="thin">
        <color rgb="FFFCB586"/>
      </bottom>
      <diagonal/>
    </border>
    <border>
      <left style="thin">
        <color rgb="FFFCB586"/>
      </left>
      <right/>
      <top/>
      <bottom/>
      <diagonal/>
    </border>
    <border>
      <left style="thin">
        <color theme="5" tint="-0.249977111117893"/>
      </left>
      <right style="thin">
        <color rgb="FFFCB586"/>
      </right>
      <top style="thin">
        <color rgb="FF000000"/>
      </top>
      <bottom style="thin">
        <color rgb="FF000000"/>
      </bottom>
      <diagonal/>
    </border>
    <border>
      <left style="thin">
        <color rgb="FFFCB586"/>
      </left>
      <right/>
      <top/>
      <bottom style="thin">
        <color rgb="FFFCB586"/>
      </bottom>
      <diagonal/>
    </border>
    <border>
      <left style="thin">
        <color rgb="FFFCB586"/>
      </left>
      <right style="thin">
        <color rgb="FFFCB586"/>
      </right>
      <top/>
      <bottom/>
      <diagonal/>
    </border>
    <border>
      <left style="thin">
        <color rgb="FFFCB586"/>
      </left>
      <right style="thin">
        <color rgb="FFFCB586"/>
      </right>
      <top/>
      <bottom style="thin">
        <color rgb="FFFCB586"/>
      </bottom>
      <diagonal/>
    </border>
    <border>
      <left/>
      <right style="thin">
        <color theme="5" tint="0.39997558519241921"/>
      </right>
      <top style="thin">
        <color rgb="FFFCB586"/>
      </top>
      <bottom/>
      <diagonal/>
    </border>
    <border>
      <left/>
      <right/>
      <top/>
      <bottom style="thin">
        <color rgb="FFFCB586"/>
      </bottom>
      <diagonal/>
    </border>
    <border>
      <left style="thin">
        <color theme="5" tint="-0.249977111117893"/>
      </left>
      <right style="thin">
        <color rgb="FFFCB586"/>
      </right>
      <top style="thin">
        <color rgb="FFFCB586"/>
      </top>
      <bottom style="thin">
        <color rgb="FF000000"/>
      </bottom>
      <diagonal/>
    </border>
    <border>
      <left style="thin">
        <color rgb="FFFCB586"/>
      </left>
      <right/>
      <top style="thin">
        <color rgb="FFFCB586"/>
      </top>
      <bottom/>
      <diagonal/>
    </border>
    <border>
      <left style="thin">
        <color theme="5" tint="0.39997558519241921"/>
      </left>
      <right/>
      <top style="thin">
        <color rgb="FFFCB586"/>
      </top>
      <bottom/>
      <diagonal/>
    </border>
    <border>
      <left style="thin">
        <color rgb="FFFCB586"/>
      </left>
      <right style="thin">
        <color rgb="FFFCB586"/>
      </right>
      <top style="thin">
        <color rgb="FFFCB586"/>
      </top>
      <bottom style="thin">
        <color rgb="FFFCB586"/>
      </bottom>
      <diagonal/>
    </border>
    <border>
      <left style="thin">
        <color rgb="FFFCB586"/>
      </left>
      <right/>
      <top style="thin">
        <color rgb="FFFCB586"/>
      </top>
      <bottom style="thin">
        <color rgb="FFFCB586"/>
      </bottom>
      <diagonal/>
    </border>
    <border>
      <left/>
      <right style="thin">
        <color rgb="FFFCB586"/>
      </right>
      <top/>
      <bottom/>
      <diagonal/>
    </border>
    <border>
      <left/>
      <right style="thin">
        <color rgb="FFFCB586"/>
      </right>
      <top/>
      <bottom style="thin">
        <color rgb="FFFCB586"/>
      </bottom>
      <diagonal/>
    </border>
    <border>
      <left style="thin">
        <color theme="5" tint="-0.249977111117893"/>
      </left>
      <right style="thin">
        <color rgb="FFFCB586"/>
      </right>
      <top style="thin">
        <color rgb="FF000000"/>
      </top>
      <bottom/>
      <diagonal/>
    </border>
    <border>
      <left/>
      <right style="thin">
        <color rgb="FFFCB586"/>
      </right>
      <top style="thin">
        <color rgb="FFFCB586"/>
      </top>
      <bottom style="thin">
        <color rgb="FF000000"/>
      </bottom>
      <diagonal/>
    </border>
    <border>
      <left/>
      <right style="thin">
        <color rgb="FFFCB586"/>
      </right>
      <top style="thin">
        <color rgb="FF000000"/>
      </top>
      <bottom/>
      <diagonal/>
    </border>
  </borders>
  <cellStyleXfs count="50">
    <xf numFmtId="0" fontId="0" fillId="0" borderId="0" applyFill="0" applyBorder="0">
      <alignment vertical="top"/>
    </xf>
    <xf numFmtId="0" fontId="7" fillId="2" borderId="0" applyNumberFormat="0" applyBorder="0" applyAlignment="0" applyProtection="0"/>
    <xf numFmtId="0" fontId="34"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35" fillId="0" borderId="0" applyFill="0" applyBorder="0" applyProtection="0">
      <alignment vertical="center"/>
    </xf>
    <xf numFmtId="165"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37" fillId="5" borderId="0" applyBorder="0" applyProtection="0">
      <alignment horizontal="left" vertical="top" wrapText="1" indent="1"/>
    </xf>
    <xf numFmtId="166" fontId="36" fillId="0" borderId="0" applyFill="0" applyBorder="0">
      <alignment horizontal="left" vertical="center" indent="1"/>
    </xf>
    <xf numFmtId="0" fontId="8" fillId="5" borderId="0" applyNumberFormat="0" applyFont="0" applyBorder="0" applyAlignment="0">
      <alignment horizontal="left" vertical="center" indent="1"/>
    </xf>
    <xf numFmtId="0" fontId="5" fillId="0" borderId="0">
      <alignment horizontal="left" indent="1"/>
    </xf>
    <xf numFmtId="0" fontId="34" fillId="0" borderId="0" applyFill="0" applyProtection="0"/>
    <xf numFmtId="0" fontId="21" fillId="0" borderId="0" applyFill="0" applyProtection="0"/>
    <xf numFmtId="0" fontId="10" fillId="8" borderId="0" applyNumberFormat="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9" applyNumberFormat="0" applyAlignment="0" applyProtection="0"/>
    <xf numFmtId="0" fontId="14" fillId="12" borderId="10" applyNumberFormat="0" applyAlignment="0" applyProtection="0"/>
    <xf numFmtId="0" fontId="15" fillId="12" borderId="9" applyNumberFormat="0" applyAlignment="0" applyProtection="0"/>
    <xf numFmtId="0" fontId="16" fillId="0" borderId="11" applyNumberFormat="0" applyFill="0" applyAlignment="0" applyProtection="0"/>
    <xf numFmtId="0" fontId="3" fillId="13" borderId="12" applyNumberFormat="0" applyAlignment="0" applyProtection="0"/>
    <xf numFmtId="0" fontId="17" fillId="0" borderId="0" applyNumberFormat="0" applyFill="0" applyBorder="0" applyAlignment="0" applyProtection="0"/>
    <xf numFmtId="0" fontId="9" fillId="14" borderId="13" applyNumberFormat="0" applyFont="0" applyAlignment="0" applyProtection="0"/>
    <xf numFmtId="0" fontId="18" fillId="0" borderId="0" applyNumberFormat="0" applyFill="0" applyBorder="0" applyAlignment="0" applyProtection="0"/>
    <xf numFmtId="0" fontId="19" fillId="0" borderId="14" applyNumberFormat="0" applyFill="0" applyAlignment="0" applyProtection="0"/>
    <xf numFmtId="0" fontId="1" fillId="15" borderId="0" applyNumberFormat="0" applyBorder="0" applyAlignment="0" applyProtection="0"/>
    <xf numFmtId="0" fontId="1"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cellStyleXfs>
  <cellXfs count="402">
    <xf numFmtId="0" fontId="0" fillId="0" borderId="0" xfId="0">
      <alignment vertical="top"/>
    </xf>
    <xf numFmtId="0" fontId="22" fillId="0" borderId="0" xfId="0" applyFont="1">
      <alignment vertical="top"/>
    </xf>
    <xf numFmtId="0" fontId="22" fillId="0" borderId="0" xfId="0" applyFont="1" applyFill="1" applyBorder="1">
      <alignment vertical="top"/>
    </xf>
    <xf numFmtId="0" fontId="22" fillId="0" borderId="0" xfId="2" applyFont="1" applyFill="1" applyBorder="1" applyAlignment="1">
      <alignment vertical="center"/>
    </xf>
    <xf numFmtId="0" fontId="24" fillId="0" borderId="0" xfId="5" applyFont="1" applyFill="1" applyAlignment="1">
      <alignment horizontal="left" vertical="center"/>
    </xf>
    <xf numFmtId="0" fontId="26" fillId="0" borderId="0" xfId="0" applyFont="1" applyFill="1" applyBorder="1">
      <alignment vertical="top"/>
    </xf>
    <xf numFmtId="0" fontId="28" fillId="0" borderId="0" xfId="0" applyFont="1" applyAlignment="1">
      <alignment horizontal="left" vertical="center" indent="1"/>
    </xf>
    <xf numFmtId="0" fontId="28" fillId="0" borderId="0" xfId="0" applyFont="1" applyFill="1" applyBorder="1" applyAlignment="1">
      <alignment horizontal="left" vertical="center" indent="1"/>
    </xf>
    <xf numFmtId="0" fontId="26" fillId="0" borderId="5" xfId="16" applyFont="1" applyFill="1" applyBorder="1" applyAlignment="1">
      <alignment horizontal="center" vertical="center"/>
    </xf>
    <xf numFmtId="0" fontId="26" fillId="0" borderId="6" xfId="16" applyFont="1" applyFill="1" applyBorder="1" applyAlignment="1">
      <alignment horizontal="center" vertical="center"/>
    </xf>
    <xf numFmtId="0" fontId="29" fillId="0" borderId="0" xfId="0" applyFont="1" applyAlignment="1">
      <alignment horizontal="left" vertical="top" wrapText="1" indent="1"/>
    </xf>
    <xf numFmtId="0" fontId="30" fillId="0" borderId="0" xfId="0" applyFont="1" applyBorder="1">
      <alignment vertical="top"/>
    </xf>
    <xf numFmtId="0" fontId="29" fillId="0" borderId="0" xfId="0" applyFont="1" applyFill="1" applyBorder="1" applyAlignment="1">
      <alignment horizontal="left" vertical="top" wrapText="1" indent="1"/>
    </xf>
    <xf numFmtId="0" fontId="26" fillId="6" borderId="7" xfId="14" applyFont="1" applyFill="1" applyBorder="1" applyAlignment="1">
      <alignment horizontal="center" vertical="center"/>
    </xf>
    <xf numFmtId="0" fontId="26" fillId="6" borderId="8" xfId="14" applyFont="1" applyFill="1" applyBorder="1" applyAlignment="1">
      <alignment horizontal="center" vertical="center"/>
    </xf>
    <xf numFmtId="0" fontId="22" fillId="0" borderId="0" xfId="0" applyFont="1" applyBorder="1">
      <alignment vertical="top"/>
    </xf>
    <xf numFmtId="166" fontId="28" fillId="0" borderId="0" xfId="12" applyFont="1" applyBorder="1">
      <alignment horizontal="left" vertical="center" indent="1"/>
    </xf>
    <xf numFmtId="0" fontId="0" fillId="0" borderId="0" xfId="0" applyAlignment="1">
      <alignment vertical="center" wrapText="1"/>
    </xf>
    <xf numFmtId="0" fontId="22" fillId="36" borderId="0" xfId="0" applyFont="1" applyFill="1" applyBorder="1">
      <alignment vertical="top"/>
    </xf>
    <xf numFmtId="0" fontId="0" fillId="36" borderId="0" xfId="0" applyFill="1" applyBorder="1" applyAlignment="1">
      <alignment vertical="center" wrapText="1"/>
    </xf>
    <xf numFmtId="0" fontId="22" fillId="36" borderId="0" xfId="2" applyFont="1" applyFill="1" applyBorder="1" applyAlignment="1">
      <alignment vertical="center"/>
    </xf>
    <xf numFmtId="0" fontId="24" fillId="36" borderId="0" xfId="5" applyFont="1" applyFill="1" applyBorder="1" applyAlignment="1">
      <alignment horizontal="left" vertical="center"/>
    </xf>
    <xf numFmtId="0" fontId="33" fillId="36" borderId="0" xfId="2" applyFont="1" applyFill="1" applyBorder="1" applyAlignment="1">
      <alignment horizontal="left" vertical="top" indent="1"/>
    </xf>
    <xf numFmtId="0" fontId="28" fillId="36" borderId="0" xfId="0" applyFont="1" applyFill="1" applyBorder="1" applyAlignment="1">
      <alignment horizontal="left" vertical="center" indent="1"/>
    </xf>
    <xf numFmtId="166" fontId="28" fillId="36" borderId="0" xfId="12" applyFont="1" applyFill="1" applyBorder="1">
      <alignment horizontal="left" vertical="center" indent="1"/>
    </xf>
    <xf numFmtId="0" fontId="29" fillId="36" borderId="0" xfId="0" applyFont="1" applyFill="1" applyBorder="1" applyAlignment="1">
      <alignment horizontal="left" vertical="top" wrapText="1" indent="1"/>
    </xf>
    <xf numFmtId="0" fontId="30" fillId="36" borderId="0" xfId="0" applyFont="1" applyFill="1" applyBorder="1">
      <alignment vertical="top"/>
    </xf>
    <xf numFmtId="166" fontId="31" fillId="36" borderId="0" xfId="12" applyFont="1" applyFill="1" applyBorder="1">
      <alignment horizontal="left" vertical="center" indent="1"/>
    </xf>
    <xf numFmtId="166" fontId="38" fillId="0" borderId="0" xfId="12" applyFont="1" applyBorder="1">
      <alignment horizontal="left" vertical="center" indent="1"/>
    </xf>
    <xf numFmtId="0" fontId="30" fillId="0" borderId="0" xfId="0" applyFont="1" applyBorder="1" applyAlignment="1">
      <alignment vertical="top" wrapText="1"/>
    </xf>
    <xf numFmtId="0" fontId="30" fillId="0" borderId="0" xfId="0" applyFont="1" applyFill="1" applyBorder="1">
      <alignment vertical="top"/>
    </xf>
    <xf numFmtId="0" fontId="40" fillId="0" borderId="23" xfId="2" applyFont="1" applyFill="1" applyBorder="1" applyAlignment="1">
      <alignment horizontal="left" vertical="top" indent="1"/>
    </xf>
    <xf numFmtId="0" fontId="42" fillId="0" borderId="15" xfId="0" applyFont="1" applyFill="1" applyBorder="1" applyAlignment="1">
      <alignment vertical="top" wrapText="1"/>
    </xf>
    <xf numFmtId="0" fontId="42" fillId="0" borderId="15" xfId="0" applyFont="1" applyFill="1" applyBorder="1">
      <alignment vertical="top"/>
    </xf>
    <xf numFmtId="166" fontId="39" fillId="0" borderId="15" xfId="12" applyFont="1" applyFill="1" applyBorder="1">
      <alignment horizontal="left" vertical="center" indent="1"/>
    </xf>
    <xf numFmtId="166" fontId="39" fillId="0" borderId="15" xfId="12" applyFont="1" applyBorder="1">
      <alignment horizontal="left" vertical="center" indent="1"/>
    </xf>
    <xf numFmtId="166" fontId="39" fillId="0" borderId="17" xfId="12" applyFont="1" applyFill="1" applyBorder="1">
      <alignment horizontal="left" vertical="center" indent="1"/>
    </xf>
    <xf numFmtId="166" fontId="39" fillId="0" borderId="16" xfId="12" applyFont="1" applyFill="1" applyBorder="1">
      <alignment horizontal="left" vertical="center" indent="1"/>
    </xf>
    <xf numFmtId="0" fontId="42" fillId="0" borderId="19" xfId="0" applyFont="1" applyBorder="1">
      <alignment vertical="top"/>
    </xf>
    <xf numFmtId="166" fontId="43" fillId="0" borderId="0" xfId="12" applyFont="1" applyBorder="1">
      <alignment horizontal="left" vertical="center" indent="1"/>
    </xf>
    <xf numFmtId="0" fontId="44" fillId="0" borderId="0" xfId="0" applyFont="1" applyBorder="1">
      <alignment vertical="top"/>
    </xf>
    <xf numFmtId="0" fontId="44" fillId="0" borderId="0" xfId="0" applyFont="1" applyBorder="1" applyAlignment="1">
      <alignment vertical="top" wrapText="1"/>
    </xf>
    <xf numFmtId="166" fontId="43" fillId="0" borderId="15" xfId="12" applyFont="1" applyFill="1" applyBorder="1">
      <alignment horizontal="left" vertical="center" indent="1"/>
    </xf>
    <xf numFmtId="166" fontId="43" fillId="0" borderId="18" xfId="12" applyFont="1" applyFill="1" applyBorder="1">
      <alignment horizontal="left" vertical="center" indent="1"/>
    </xf>
    <xf numFmtId="0" fontId="44" fillId="0" borderId="0" xfId="0" applyFont="1" applyFill="1" applyBorder="1" applyAlignment="1">
      <alignment vertical="top" wrapText="1"/>
    </xf>
    <xf numFmtId="0" fontId="44" fillId="0" borderId="19" xfId="0" applyFont="1" applyFill="1" applyBorder="1" applyAlignment="1">
      <alignment vertical="top" wrapText="1"/>
    </xf>
    <xf numFmtId="166" fontId="43" fillId="0" borderId="15" xfId="12" applyFont="1" applyBorder="1">
      <alignment horizontal="left" vertical="center" indent="1"/>
    </xf>
    <xf numFmtId="166" fontId="43" fillId="0" borderId="18" xfId="12" applyFont="1" applyBorder="1">
      <alignment horizontal="left" vertical="center" indent="1"/>
    </xf>
    <xf numFmtId="0" fontId="44" fillId="0" borderId="22" xfId="0" applyFont="1" applyFill="1" applyBorder="1" applyAlignment="1">
      <alignment vertical="top" wrapText="1"/>
    </xf>
    <xf numFmtId="0" fontId="44" fillId="0" borderId="20" xfId="0" applyFont="1" applyFill="1" applyBorder="1" applyAlignment="1">
      <alignment vertical="top" wrapText="1"/>
    </xf>
    <xf numFmtId="0" fontId="44" fillId="0" borderId="20" xfId="0" applyFont="1" applyFill="1" applyBorder="1">
      <alignment vertical="top"/>
    </xf>
    <xf numFmtId="166" fontId="43" fillId="0" borderId="17" xfId="12" applyFont="1" applyFill="1" applyBorder="1">
      <alignment horizontal="left" vertical="center" indent="1"/>
    </xf>
    <xf numFmtId="166" fontId="43" fillId="0" borderId="16" xfId="12" applyFont="1" applyFill="1" applyBorder="1">
      <alignment horizontal="left" vertical="center" indent="1"/>
    </xf>
    <xf numFmtId="0" fontId="44" fillId="0" borderId="0" xfId="0" applyFont="1" applyFill="1" applyBorder="1">
      <alignment vertical="top"/>
    </xf>
    <xf numFmtId="0" fontId="44" fillId="0" borderId="21" xfId="0" applyFont="1" applyFill="1" applyBorder="1">
      <alignment vertical="top"/>
    </xf>
    <xf numFmtId="166" fontId="45" fillId="0" borderId="0" xfId="12" applyFont="1" applyFill="1" applyBorder="1">
      <alignment horizontal="left" vertical="center" indent="1"/>
    </xf>
    <xf numFmtId="0" fontId="40" fillId="0" borderId="25" xfId="2" applyFont="1" applyFill="1" applyBorder="1" applyAlignment="1">
      <alignment horizontal="left" vertical="top" indent="1"/>
    </xf>
    <xf numFmtId="166" fontId="31" fillId="0" borderId="0" xfId="12" applyFont="1" applyFill="1" applyBorder="1">
      <alignment horizontal="left" vertical="center" indent="1"/>
    </xf>
    <xf numFmtId="0" fontId="42" fillId="0" borderId="19" xfId="0" applyFont="1" applyBorder="1" applyAlignment="1">
      <alignment vertical="top" wrapText="1"/>
    </xf>
    <xf numFmtId="166" fontId="28" fillId="0" borderId="0" xfId="12" applyFont="1" applyFill="1" applyBorder="1">
      <alignment horizontal="left" vertical="center" indent="1"/>
    </xf>
    <xf numFmtId="0" fontId="28" fillId="0" borderId="26" xfId="0" applyFont="1" applyBorder="1" applyAlignment="1">
      <alignment horizontal="left" vertical="center" indent="1"/>
    </xf>
    <xf numFmtId="0" fontId="30" fillId="0" borderId="19" xfId="0" applyFont="1" applyFill="1" applyBorder="1">
      <alignment vertical="top"/>
    </xf>
    <xf numFmtId="0" fontId="30" fillId="0" borderId="16" xfId="0" applyFont="1" applyFill="1" applyBorder="1">
      <alignment vertical="top"/>
    </xf>
    <xf numFmtId="166" fontId="28" fillId="0" borderId="15" xfId="12" applyFont="1" applyFill="1" applyBorder="1">
      <alignment horizontal="left" vertical="center" indent="1"/>
    </xf>
    <xf numFmtId="0" fontId="22" fillId="0" borderId="19" xfId="0" applyFont="1" applyFill="1" applyBorder="1">
      <alignment vertical="top"/>
    </xf>
    <xf numFmtId="0" fontId="30" fillId="0" borderId="19" xfId="0" applyFont="1" applyFill="1" applyBorder="1" applyAlignment="1">
      <alignment vertical="top" wrapText="1"/>
    </xf>
    <xf numFmtId="166" fontId="39" fillId="0" borderId="26" xfId="12" applyFont="1" applyFill="1" applyBorder="1">
      <alignment horizontal="left" vertical="center" indent="1"/>
    </xf>
    <xf numFmtId="166" fontId="39" fillId="0" borderId="19" xfId="12" applyFont="1" applyBorder="1">
      <alignment horizontal="left" vertical="center" indent="1"/>
    </xf>
    <xf numFmtId="0" fontId="40" fillId="0" borderId="27" xfId="2" applyFont="1" applyFill="1" applyBorder="1" applyAlignment="1">
      <alignment horizontal="left" vertical="top" indent="1"/>
    </xf>
    <xf numFmtId="0" fontId="30" fillId="0" borderId="28" xfId="0" applyFont="1" applyBorder="1">
      <alignment vertical="top"/>
    </xf>
    <xf numFmtId="166" fontId="28" fillId="0" borderId="28" xfId="12" applyFont="1" applyBorder="1">
      <alignment horizontal="left" vertical="center" indent="1"/>
    </xf>
    <xf numFmtId="0" fontId="22" fillId="0" borderId="28" xfId="0" applyFont="1" applyBorder="1">
      <alignment vertical="top"/>
    </xf>
    <xf numFmtId="166" fontId="28" fillId="0" borderId="29" xfId="12" applyFont="1" applyBorder="1">
      <alignment horizontal="left" vertical="center" indent="1"/>
    </xf>
    <xf numFmtId="166" fontId="38" fillId="0" borderId="29" xfId="12" applyFont="1" applyBorder="1">
      <alignment horizontal="left" vertical="center" indent="1"/>
    </xf>
    <xf numFmtId="0" fontId="25" fillId="0" borderId="30" xfId="2" applyFont="1" applyFill="1" applyBorder="1" applyAlignment="1">
      <alignment horizontal="left" vertical="top" indent="1"/>
    </xf>
    <xf numFmtId="0" fontId="30" fillId="0" borderId="28" xfId="0" applyFont="1" applyFill="1" applyBorder="1">
      <alignment vertical="top"/>
    </xf>
    <xf numFmtId="0" fontId="22" fillId="0" borderId="28" xfId="0" applyFont="1" applyFill="1" applyBorder="1">
      <alignment vertical="top"/>
    </xf>
    <xf numFmtId="0" fontId="22" fillId="0" borderId="28" xfId="0" applyFont="1" applyFill="1" applyBorder="1" applyAlignment="1">
      <alignment vertical="top" wrapText="1"/>
    </xf>
    <xf numFmtId="0" fontId="30" fillId="0" borderId="28" xfId="0" applyFont="1" applyFill="1" applyBorder="1" applyAlignment="1">
      <alignment vertical="top" wrapText="1"/>
    </xf>
    <xf numFmtId="166" fontId="39" fillId="0" borderId="28" xfId="12" applyFont="1" applyFill="1" applyBorder="1">
      <alignment horizontal="left" vertical="center" indent="1"/>
    </xf>
    <xf numFmtId="0" fontId="30" fillId="0" borderId="31" xfId="0" applyFont="1" applyBorder="1">
      <alignment vertical="top"/>
    </xf>
    <xf numFmtId="0" fontId="42" fillId="0" borderId="28" xfId="0" applyFont="1" applyFill="1" applyBorder="1">
      <alignment vertical="top"/>
    </xf>
    <xf numFmtId="0" fontId="42" fillId="0" borderId="28" xfId="0" applyFont="1" applyFill="1" applyBorder="1" applyAlignment="1">
      <alignment vertical="top" wrapText="1"/>
    </xf>
    <xf numFmtId="166" fontId="39" fillId="0" borderId="28" xfId="12" applyFont="1" applyBorder="1">
      <alignment horizontal="left" vertical="center" indent="1"/>
    </xf>
    <xf numFmtId="0" fontId="42" fillId="0" borderId="28" xfId="0" applyFont="1" applyBorder="1">
      <alignment vertical="top"/>
    </xf>
    <xf numFmtId="166" fontId="39" fillId="0" borderId="32" xfId="12" applyFont="1" applyFill="1" applyBorder="1">
      <alignment horizontal="left" vertical="center" indent="1"/>
    </xf>
    <xf numFmtId="0" fontId="42" fillId="0" borderId="32" xfId="0" applyFont="1" applyFill="1" applyBorder="1">
      <alignment vertical="top"/>
    </xf>
    <xf numFmtId="0" fontId="42" fillId="0" borderId="32" xfId="0" applyFont="1" applyFill="1" applyBorder="1" applyAlignment="1">
      <alignment vertical="top" wrapText="1"/>
    </xf>
    <xf numFmtId="166" fontId="39" fillId="0" borderId="32" xfId="12" applyFont="1" applyBorder="1">
      <alignment horizontal="left" vertical="center" indent="1"/>
    </xf>
    <xf numFmtId="166" fontId="28" fillId="0" borderId="35" xfId="12" applyFont="1" applyBorder="1">
      <alignment horizontal="left" vertical="center" indent="1"/>
    </xf>
    <xf numFmtId="0" fontId="33" fillId="0" borderId="34" xfId="2" applyFont="1" applyFill="1" applyBorder="1" applyAlignment="1">
      <alignment horizontal="left" vertical="top" indent="1"/>
    </xf>
    <xf numFmtId="0" fontId="42" fillId="0" borderId="33" xfId="0" applyFont="1" applyBorder="1">
      <alignment vertical="top"/>
    </xf>
    <xf numFmtId="166" fontId="31" fillId="0" borderId="32" xfId="12" applyFont="1" applyFill="1" applyBorder="1">
      <alignment horizontal="left" vertical="center" indent="1"/>
    </xf>
    <xf numFmtId="0" fontId="30" fillId="0" borderId="32" xfId="0" applyFont="1" applyFill="1" applyBorder="1">
      <alignment vertical="top"/>
    </xf>
    <xf numFmtId="0" fontId="30" fillId="0" borderId="32" xfId="0" applyFont="1" applyFill="1" applyBorder="1" applyAlignment="1">
      <alignment vertical="top" wrapText="1"/>
    </xf>
    <xf numFmtId="166" fontId="28" fillId="0" borderId="32" xfId="12" applyFont="1" applyFill="1" applyBorder="1">
      <alignment horizontal="left" vertical="center" indent="1"/>
    </xf>
    <xf numFmtId="0" fontId="22" fillId="0" borderId="32" xfId="0" applyFont="1" applyFill="1" applyBorder="1">
      <alignment vertical="top"/>
    </xf>
    <xf numFmtId="0" fontId="29" fillId="0" borderId="32" xfId="0" applyFont="1" applyFill="1" applyBorder="1" applyAlignment="1">
      <alignment horizontal="left" vertical="top" wrapText="1" indent="1"/>
    </xf>
    <xf numFmtId="166" fontId="39" fillId="0" borderId="35" xfId="12" applyFont="1" applyBorder="1">
      <alignment horizontal="left" vertical="center" indent="1"/>
    </xf>
    <xf numFmtId="0" fontId="47" fillId="0" borderId="19" xfId="0" applyFont="1" applyBorder="1">
      <alignment vertical="top"/>
    </xf>
    <xf numFmtId="0" fontId="47" fillId="0" borderId="0" xfId="0" applyFont="1" applyFill="1" applyBorder="1" applyAlignment="1">
      <alignment vertical="top" wrapText="1"/>
    </xf>
    <xf numFmtId="0" fontId="47" fillId="0" borderId="20" xfId="0" applyFont="1" applyFill="1" applyBorder="1">
      <alignment vertical="top"/>
    </xf>
    <xf numFmtId="0" fontId="29" fillId="0" borderId="0" xfId="0" applyFont="1" applyFill="1" applyAlignment="1">
      <alignment horizontal="left" vertical="top" wrapText="1" indent="1"/>
    </xf>
    <xf numFmtId="0" fontId="28" fillId="0" borderId="0" xfId="0" applyFont="1" applyFill="1" applyAlignment="1">
      <alignment horizontal="left" vertical="center" indent="1"/>
    </xf>
    <xf numFmtId="0" fontId="48" fillId="0" borderId="19" xfId="0" applyFont="1" applyBorder="1" applyAlignment="1">
      <alignment vertical="top" wrapText="1"/>
    </xf>
    <xf numFmtId="0" fontId="47" fillId="0" borderId="37" xfId="0" applyFont="1" applyFill="1" applyBorder="1">
      <alignment vertical="top"/>
    </xf>
    <xf numFmtId="166" fontId="39" fillId="0" borderId="29" xfId="12" applyFont="1" applyBorder="1">
      <alignment horizontal="left" vertical="center" indent="1"/>
    </xf>
    <xf numFmtId="0" fontId="42" fillId="0" borderId="31" xfId="0" applyFont="1" applyBorder="1">
      <alignment vertical="top"/>
    </xf>
    <xf numFmtId="0" fontId="52" fillId="0" borderId="28" xfId="0" applyFont="1" applyFill="1" applyBorder="1" applyAlignment="1">
      <alignment vertical="top" wrapText="1"/>
    </xf>
    <xf numFmtId="0" fontId="42" fillId="0" borderId="31" xfId="0" applyFont="1" applyBorder="1" applyAlignment="1">
      <alignment horizontal="left" vertical="top" wrapText="1"/>
    </xf>
    <xf numFmtId="0" fontId="52" fillId="0" borderId="31" xfId="0" applyFont="1" applyBorder="1" applyAlignment="1">
      <alignment horizontal="left" vertical="top" wrapText="1"/>
    </xf>
    <xf numFmtId="0" fontId="53" fillId="0" borderId="38" xfId="0" applyFont="1" applyBorder="1" applyAlignment="1">
      <alignment vertical="top" wrapText="1"/>
    </xf>
    <xf numFmtId="0" fontId="53" fillId="0" borderId="38" xfId="0" applyFont="1" applyBorder="1">
      <alignment vertical="top"/>
    </xf>
    <xf numFmtId="0" fontId="53" fillId="0" borderId="38" xfId="0" applyFont="1" applyFill="1" applyBorder="1" applyAlignment="1">
      <alignment vertical="top" wrapText="1"/>
    </xf>
    <xf numFmtId="0" fontId="53" fillId="0" borderId="38" xfId="0" applyFont="1" applyFill="1" applyBorder="1">
      <alignment vertical="top"/>
    </xf>
    <xf numFmtId="0" fontId="53" fillId="0" borderId="39" xfId="0" applyFont="1" applyFill="1" applyBorder="1" applyAlignment="1">
      <alignment vertical="top" wrapText="1"/>
    </xf>
    <xf numFmtId="0" fontId="30" fillId="0" borderId="38" xfId="0" applyFont="1" applyFill="1" applyBorder="1">
      <alignment vertical="top"/>
    </xf>
    <xf numFmtId="166" fontId="39" fillId="0" borderId="40" xfId="12" applyFont="1" applyBorder="1">
      <alignment horizontal="left" vertical="center" indent="1"/>
    </xf>
    <xf numFmtId="166" fontId="39" fillId="0" borderId="38" xfId="12" applyFont="1" applyFill="1" applyBorder="1">
      <alignment horizontal="left" vertical="center" indent="1"/>
    </xf>
    <xf numFmtId="166" fontId="39" fillId="0" borderId="39" xfId="12" applyFont="1" applyFill="1" applyBorder="1">
      <alignment horizontal="left" vertical="center" indent="1"/>
    </xf>
    <xf numFmtId="0" fontId="42" fillId="0" borderId="0" xfId="0" applyFont="1" applyBorder="1">
      <alignment vertical="top"/>
    </xf>
    <xf numFmtId="0" fontId="42" fillId="0" borderId="38" xfId="0" applyFont="1" applyFill="1" applyBorder="1">
      <alignment vertical="top"/>
    </xf>
    <xf numFmtId="0" fontId="42" fillId="0" borderId="38" xfId="0" applyFont="1" applyFill="1" applyBorder="1" applyAlignment="1">
      <alignment vertical="top" wrapText="1"/>
    </xf>
    <xf numFmtId="0" fontId="54" fillId="0" borderId="39" xfId="0" applyFont="1" applyFill="1" applyBorder="1" applyAlignment="1">
      <alignment vertical="top" wrapText="1"/>
    </xf>
    <xf numFmtId="0" fontId="42" fillId="0" borderId="39" xfId="0" applyFont="1" applyFill="1" applyBorder="1" applyAlignment="1">
      <alignment vertical="top" wrapText="1"/>
    </xf>
    <xf numFmtId="0" fontId="30" fillId="0" borderId="43" xfId="0" applyFont="1" applyFill="1" applyBorder="1">
      <alignment vertical="top"/>
    </xf>
    <xf numFmtId="0" fontId="30" fillId="0" borderId="44" xfId="0" applyFont="1" applyFill="1" applyBorder="1">
      <alignment vertical="top"/>
    </xf>
    <xf numFmtId="0" fontId="30" fillId="0" borderId="46" xfId="0" applyFont="1" applyFill="1" applyBorder="1">
      <alignment vertical="top"/>
    </xf>
    <xf numFmtId="166" fontId="28" fillId="0" borderId="49" xfId="12" applyFont="1" applyBorder="1">
      <alignment horizontal="left" vertical="center" indent="1"/>
    </xf>
    <xf numFmtId="166" fontId="28" fillId="0" borderId="52" xfId="12" applyFont="1" applyBorder="1">
      <alignment horizontal="left" vertical="center" indent="1"/>
    </xf>
    <xf numFmtId="0" fontId="30" fillId="0" borderId="53" xfId="0" applyFont="1" applyFill="1" applyBorder="1">
      <alignment vertical="top"/>
    </xf>
    <xf numFmtId="166" fontId="31" fillId="0" borderId="42" xfId="12" applyFont="1" applyFill="1" applyBorder="1">
      <alignment horizontal="left" vertical="center" indent="1"/>
    </xf>
    <xf numFmtId="0" fontId="30" fillId="0" borderId="54" xfId="0" applyFont="1" applyFill="1" applyBorder="1">
      <alignment vertical="top"/>
    </xf>
    <xf numFmtId="0" fontId="22" fillId="0" borderId="54" xfId="0" applyFont="1" applyFill="1" applyBorder="1">
      <alignment vertical="top"/>
    </xf>
    <xf numFmtId="166" fontId="28" fillId="0" borderId="42" xfId="12" applyFont="1" applyFill="1" applyBorder="1">
      <alignment horizontal="left" vertical="center" indent="1"/>
    </xf>
    <xf numFmtId="166" fontId="28" fillId="0" borderId="51" xfId="12" applyFont="1" applyFill="1" applyBorder="1">
      <alignment horizontal="left" vertical="center" indent="1"/>
    </xf>
    <xf numFmtId="166" fontId="31" fillId="0" borderId="51" xfId="12" applyFont="1" applyFill="1" applyBorder="1">
      <alignment horizontal="left" vertical="center" indent="1"/>
    </xf>
    <xf numFmtId="166" fontId="31" fillId="0" borderId="57" xfId="12" applyFont="1" applyFill="1" applyBorder="1">
      <alignment horizontal="left" vertical="center" indent="1"/>
    </xf>
    <xf numFmtId="0" fontId="30" fillId="0" borderId="50" xfId="0" applyFont="1" applyFill="1" applyBorder="1">
      <alignment vertical="top"/>
    </xf>
    <xf numFmtId="0" fontId="30" fillId="0" borderId="57" xfId="0" applyFont="1" applyFill="1" applyBorder="1">
      <alignment vertical="top"/>
    </xf>
    <xf numFmtId="166" fontId="28" fillId="0" borderId="50" xfId="12" applyFont="1" applyFill="1" applyBorder="1">
      <alignment horizontal="left" vertical="center" indent="1"/>
    </xf>
    <xf numFmtId="0" fontId="30" fillId="0" borderId="42" xfId="0" applyFont="1" applyFill="1" applyBorder="1" applyAlignment="1">
      <alignment vertical="top" wrapText="1"/>
    </xf>
    <xf numFmtId="0" fontId="30" fillId="0" borderId="42" xfId="0" applyFont="1" applyFill="1" applyBorder="1">
      <alignment vertical="top"/>
    </xf>
    <xf numFmtId="0" fontId="22" fillId="0" borderId="43" xfId="0" applyFont="1" applyFill="1" applyBorder="1">
      <alignment vertical="top"/>
    </xf>
    <xf numFmtId="0" fontId="22" fillId="0" borderId="44" xfId="0" applyFont="1" applyFill="1" applyBorder="1">
      <alignment vertical="top"/>
    </xf>
    <xf numFmtId="0" fontId="0" fillId="0" borderId="0" xfId="0" applyBorder="1" applyAlignment="1">
      <alignment vertical="center" wrapText="1"/>
    </xf>
    <xf numFmtId="166" fontId="28" fillId="0" borderId="53" xfId="12" applyFont="1" applyFill="1" applyBorder="1">
      <alignment horizontal="left" vertical="center" indent="1"/>
    </xf>
    <xf numFmtId="166" fontId="39" fillId="0" borderId="51" xfId="12" applyFont="1" applyFill="1" applyBorder="1">
      <alignment horizontal="left" vertical="center" indent="1"/>
    </xf>
    <xf numFmtId="166" fontId="39" fillId="0" borderId="42" xfId="12" applyFont="1" applyFill="1" applyBorder="1">
      <alignment horizontal="left" vertical="center" indent="1"/>
    </xf>
    <xf numFmtId="0" fontId="42" fillId="0" borderId="42" xfId="0" applyFont="1" applyFill="1" applyBorder="1">
      <alignment vertical="top"/>
    </xf>
    <xf numFmtId="0" fontId="42" fillId="0" borderId="42" xfId="0" applyFont="1" applyFill="1" applyBorder="1" applyAlignment="1">
      <alignment vertical="top" wrapText="1"/>
    </xf>
    <xf numFmtId="0" fontId="42" fillId="0" borderId="42" xfId="0" applyFont="1" applyFill="1" applyBorder="1" applyAlignment="1">
      <alignment horizontal="left" vertical="top" wrapText="1"/>
    </xf>
    <xf numFmtId="0" fontId="42" fillId="0" borderId="51" xfId="0" applyFont="1" applyFill="1" applyBorder="1" applyAlignment="1">
      <alignment vertical="top" wrapText="1"/>
    </xf>
    <xf numFmtId="0" fontId="42" fillId="0" borderId="54" xfId="0" applyFont="1" applyFill="1" applyBorder="1">
      <alignment vertical="top"/>
    </xf>
    <xf numFmtId="0" fontId="42" fillId="0" borderId="46" xfId="0" applyFont="1" applyFill="1" applyBorder="1">
      <alignment vertical="top"/>
    </xf>
    <xf numFmtId="0" fontId="42" fillId="0" borderId="54" xfId="0" applyFont="1" applyFill="1" applyBorder="1" applyAlignment="1">
      <alignment vertical="top" wrapText="1"/>
    </xf>
    <xf numFmtId="0" fontId="42" fillId="0" borderId="45" xfId="0" applyFont="1" applyFill="1" applyBorder="1">
      <alignment vertical="top"/>
    </xf>
    <xf numFmtId="166" fontId="39" fillId="0" borderId="50" xfId="12" applyFont="1" applyFill="1" applyBorder="1">
      <alignment horizontal="left" vertical="center" indent="1"/>
    </xf>
    <xf numFmtId="166" fontId="39" fillId="0" borderId="53" xfId="12" applyFont="1" applyFill="1" applyBorder="1">
      <alignment horizontal="left" vertical="center" indent="1"/>
    </xf>
    <xf numFmtId="166" fontId="39" fillId="0" borderId="44" xfId="12" applyFont="1" applyFill="1" applyBorder="1">
      <alignment horizontal="left" vertical="center" indent="1"/>
    </xf>
    <xf numFmtId="0" fontId="42" fillId="0" borderId="50" xfId="0" applyFont="1" applyFill="1" applyBorder="1">
      <alignment vertical="top"/>
    </xf>
    <xf numFmtId="0" fontId="42" fillId="0" borderId="51" xfId="0" applyFont="1" applyFill="1" applyBorder="1">
      <alignment vertical="top"/>
    </xf>
    <xf numFmtId="0" fontId="42" fillId="0" borderId="58" xfId="0" applyFont="1" applyFill="1" applyBorder="1">
      <alignment vertical="top"/>
    </xf>
    <xf numFmtId="0" fontId="42" fillId="0" borderId="58" xfId="0" applyFont="1" applyFill="1" applyBorder="1" applyAlignment="1">
      <alignment vertical="top" wrapText="1"/>
    </xf>
    <xf numFmtId="0" fontId="28" fillId="0" borderId="0" xfId="0" applyFont="1" applyBorder="1" applyAlignment="1">
      <alignment horizontal="left" vertical="center" indent="1"/>
    </xf>
    <xf numFmtId="166" fontId="28" fillId="0" borderId="42" xfId="12" applyFont="1" applyBorder="1">
      <alignment horizontal="left" vertical="center" indent="1"/>
    </xf>
    <xf numFmtId="166" fontId="28" fillId="0" borderId="51" xfId="12" applyFont="1" applyBorder="1">
      <alignment horizontal="left" vertical="center" indent="1"/>
    </xf>
    <xf numFmtId="0" fontId="30" fillId="0" borderId="55" xfId="0" applyFont="1" applyFill="1" applyBorder="1">
      <alignment vertical="top"/>
    </xf>
    <xf numFmtId="166" fontId="28" fillId="0" borderId="57" xfId="12" applyFont="1" applyBorder="1">
      <alignment horizontal="left" vertical="center" indent="1"/>
    </xf>
    <xf numFmtId="0" fontId="29" fillId="0" borderId="46" xfId="0" applyFont="1" applyFill="1" applyBorder="1" applyAlignment="1">
      <alignment horizontal="left" vertical="top" wrapText="1" indent="1"/>
    </xf>
    <xf numFmtId="0" fontId="28" fillId="0" borderId="46" xfId="0" applyFont="1" applyFill="1" applyBorder="1" applyAlignment="1">
      <alignment horizontal="left" vertical="center" indent="1"/>
    </xf>
    <xf numFmtId="0" fontId="30" fillId="0" borderId="51" xfId="0" applyFont="1" applyFill="1" applyBorder="1">
      <alignment vertical="top"/>
    </xf>
    <xf numFmtId="0" fontId="29" fillId="0" borderId="45" xfId="0" applyFont="1" applyFill="1" applyBorder="1" applyAlignment="1">
      <alignment horizontal="left" vertical="top" wrapText="1" indent="1"/>
    </xf>
    <xf numFmtId="0" fontId="22" fillId="0" borderId="42" xfId="0" applyFont="1" applyFill="1" applyBorder="1">
      <alignment vertical="top"/>
    </xf>
    <xf numFmtId="166" fontId="43" fillId="37" borderId="19" xfId="12" applyFont="1" applyFill="1" applyBorder="1">
      <alignment horizontal="left" vertical="center" indent="1"/>
    </xf>
    <xf numFmtId="166" fontId="43" fillId="37" borderId="24" xfId="12" applyFont="1" applyFill="1" applyBorder="1">
      <alignment horizontal="left" vertical="center" indent="1"/>
    </xf>
    <xf numFmtId="166" fontId="43" fillId="37" borderId="15" xfId="12" applyFont="1" applyFill="1" applyBorder="1">
      <alignment horizontal="left" vertical="center" indent="1"/>
    </xf>
    <xf numFmtId="166" fontId="43" fillId="37" borderId="17" xfId="12" applyFont="1" applyFill="1" applyBorder="1">
      <alignment horizontal="left" vertical="center" indent="1"/>
    </xf>
    <xf numFmtId="0" fontId="28" fillId="0" borderId="59" xfId="0" applyFont="1" applyFill="1" applyBorder="1" applyAlignment="1">
      <alignment horizontal="left" vertical="center" indent="1"/>
    </xf>
    <xf numFmtId="0" fontId="22" fillId="0" borderId="20" xfId="0" applyFont="1" applyFill="1" applyBorder="1">
      <alignment vertical="top"/>
    </xf>
    <xf numFmtId="166" fontId="31" fillId="0" borderId="63" xfId="12" applyFont="1" applyFill="1" applyBorder="1">
      <alignment horizontal="left" vertical="center" indent="1"/>
    </xf>
    <xf numFmtId="166" fontId="31" fillId="0" borderId="64" xfId="12" applyFont="1" applyFill="1" applyBorder="1">
      <alignment horizontal="left" vertical="center" indent="1"/>
    </xf>
    <xf numFmtId="0" fontId="30" fillId="0" borderId="67" xfId="0" applyFont="1" applyFill="1" applyBorder="1">
      <alignment vertical="top"/>
    </xf>
    <xf numFmtId="0" fontId="30" fillId="0" borderId="68" xfId="0" applyFont="1" applyFill="1" applyBorder="1">
      <alignment vertical="top"/>
    </xf>
    <xf numFmtId="0" fontId="30" fillId="0" borderId="70" xfId="0" applyFont="1" applyFill="1" applyBorder="1">
      <alignment vertical="top"/>
    </xf>
    <xf numFmtId="166" fontId="31" fillId="0" borderId="62" xfId="12" applyFont="1" applyFill="1" applyBorder="1">
      <alignment horizontal="left" vertical="center" indent="1"/>
    </xf>
    <xf numFmtId="166" fontId="28" fillId="0" borderId="63" xfId="12" applyFont="1" applyFill="1" applyBorder="1">
      <alignment horizontal="left" vertical="center" indent="1"/>
    </xf>
    <xf numFmtId="166" fontId="28" fillId="0" borderId="62" xfId="12" applyFont="1" applyFill="1" applyBorder="1">
      <alignment horizontal="left" vertical="center" indent="1"/>
    </xf>
    <xf numFmtId="166" fontId="28" fillId="0" borderId="64" xfId="12" applyFont="1" applyFill="1" applyBorder="1">
      <alignment horizontal="left" vertical="center" indent="1"/>
    </xf>
    <xf numFmtId="0" fontId="28" fillId="0" borderId="68" xfId="0" applyFont="1" applyBorder="1" applyAlignment="1">
      <alignment horizontal="left" vertical="center" indent="1"/>
    </xf>
    <xf numFmtId="0" fontId="29" fillId="0" borderId="68" xfId="0" applyFont="1" applyBorder="1" applyAlignment="1">
      <alignment horizontal="left" vertical="top" wrapText="1" indent="1"/>
    </xf>
    <xf numFmtId="166" fontId="38" fillId="0" borderId="68" xfId="12" applyFont="1" applyBorder="1">
      <alignment horizontal="left" vertical="center" indent="1"/>
    </xf>
    <xf numFmtId="166" fontId="28" fillId="0" borderId="71" xfId="12" applyFont="1" applyBorder="1">
      <alignment horizontal="left" vertical="center" indent="1"/>
    </xf>
    <xf numFmtId="166" fontId="28" fillId="0" borderId="69" xfId="12" applyFont="1" applyBorder="1">
      <alignment horizontal="left" vertical="center" indent="1"/>
    </xf>
    <xf numFmtId="0" fontId="33" fillId="0" borderId="72" xfId="2" applyFont="1" applyFill="1" applyBorder="1" applyAlignment="1">
      <alignment horizontal="left" vertical="top" indent="1"/>
    </xf>
    <xf numFmtId="0" fontId="22" fillId="6" borderId="28" xfId="11" applyFont="1" applyFill="1" applyBorder="1" applyAlignment="1">
      <alignment vertical="center" wrapText="1"/>
    </xf>
    <xf numFmtId="166" fontId="31" fillId="0" borderId="74" xfId="12" applyFont="1" applyFill="1" applyBorder="1">
      <alignment horizontal="left" vertical="center" indent="1"/>
    </xf>
    <xf numFmtId="0" fontId="22" fillId="0" borderId="33" xfId="0" applyFont="1" applyFill="1" applyBorder="1">
      <alignment vertical="top"/>
    </xf>
    <xf numFmtId="0" fontId="42" fillId="37" borderId="0" xfId="11" applyFont="1" applyFill="1" applyBorder="1" applyAlignment="1">
      <alignment vertical="center" wrapText="1"/>
    </xf>
    <xf numFmtId="0" fontId="58" fillId="0" borderId="0" xfId="2" applyFont="1" applyFill="1" applyBorder="1" applyAlignment="1">
      <alignment horizontal="left" vertical="top" indent="1"/>
    </xf>
    <xf numFmtId="0" fontId="58" fillId="0" borderId="41" xfId="2" applyFont="1" applyFill="1" applyBorder="1" applyAlignment="1">
      <alignment horizontal="left" vertical="top" indent="1"/>
    </xf>
    <xf numFmtId="0" fontId="29" fillId="0" borderId="75" xfId="0" applyFont="1" applyFill="1" applyBorder="1" applyAlignment="1">
      <alignment horizontal="left" vertical="top" wrapText="1" indent="1"/>
    </xf>
    <xf numFmtId="166" fontId="28" fillId="0" borderId="43" xfId="12" applyFont="1" applyFill="1" applyBorder="1">
      <alignment horizontal="left" vertical="center" indent="1"/>
    </xf>
    <xf numFmtId="166" fontId="38" fillId="0" borderId="15" xfId="12" applyFont="1" applyFill="1" applyBorder="1">
      <alignment horizontal="left" vertical="center" indent="1"/>
    </xf>
    <xf numFmtId="166" fontId="38" fillId="0" borderId="71" xfId="12" applyFont="1" applyBorder="1">
      <alignment horizontal="left" vertical="center" indent="1"/>
    </xf>
    <xf numFmtId="166" fontId="38" fillId="0" borderId="28" xfId="12" applyFont="1" applyFill="1" applyBorder="1">
      <alignment horizontal="left" vertical="center" indent="1"/>
    </xf>
    <xf numFmtId="166" fontId="38" fillId="0" borderId="28" xfId="12" applyFont="1" applyBorder="1">
      <alignment horizontal="left" vertical="center" indent="1"/>
    </xf>
    <xf numFmtId="0" fontId="29" fillId="0" borderId="0" xfId="0" applyFont="1" applyFill="1" applyBorder="1" applyAlignment="1">
      <alignment horizontal="center" vertical="top" wrapText="1"/>
    </xf>
    <xf numFmtId="0" fontId="22" fillId="0" borderId="76" xfId="11" applyFont="1" applyFill="1" applyBorder="1" applyAlignment="1">
      <alignment vertical="top" wrapText="1"/>
    </xf>
    <xf numFmtId="0" fontId="22" fillId="0" borderId="82" xfId="11" applyFont="1" applyFill="1" applyBorder="1" applyAlignment="1">
      <alignment vertical="top" wrapText="1"/>
    </xf>
    <xf numFmtId="166" fontId="28" fillId="0" borderId="81" xfId="12" applyFont="1" applyFill="1" applyBorder="1">
      <alignment horizontal="left" vertical="center" indent="1"/>
    </xf>
    <xf numFmtId="166" fontId="28" fillId="0" borderId="83" xfId="12" applyFont="1" applyFill="1" applyBorder="1">
      <alignment horizontal="left" vertical="center" indent="1"/>
    </xf>
    <xf numFmtId="0" fontId="29" fillId="0" borderId="84" xfId="0" applyFont="1" applyFill="1" applyBorder="1" applyAlignment="1">
      <alignment horizontal="left" vertical="top" wrapText="1" indent="1"/>
    </xf>
    <xf numFmtId="166" fontId="28" fillId="0" borderId="85" xfId="12" applyFont="1" applyBorder="1">
      <alignment horizontal="left" vertical="center" indent="1"/>
    </xf>
    <xf numFmtId="0" fontId="33" fillId="0" borderId="0" xfId="2" applyFont="1" applyFill="1" applyBorder="1" applyAlignment="1">
      <alignment horizontal="left" vertical="top" indent="1"/>
    </xf>
    <xf numFmtId="166" fontId="28" fillId="0" borderId="86" xfId="12" applyFont="1" applyBorder="1">
      <alignment horizontal="left" vertical="center" indent="1"/>
    </xf>
    <xf numFmtId="166" fontId="28" fillId="0" borderId="87" xfId="12" applyFont="1" applyBorder="1">
      <alignment horizontal="left" vertical="center" indent="1"/>
    </xf>
    <xf numFmtId="166" fontId="28" fillId="0" borderId="88" xfId="12" applyFont="1" applyBorder="1">
      <alignment horizontal="left" vertical="center" indent="1"/>
    </xf>
    <xf numFmtId="166" fontId="38" fillId="0" borderId="38" xfId="12" applyFont="1" applyFill="1" applyBorder="1">
      <alignment horizontal="left" vertical="center" indent="1"/>
    </xf>
    <xf numFmtId="166" fontId="38" fillId="0" borderId="51" xfId="12" applyFont="1" applyFill="1" applyBorder="1">
      <alignment horizontal="left" vertical="center" indent="1"/>
    </xf>
    <xf numFmtId="166" fontId="38" fillId="0" borderId="42" xfId="12" applyFont="1" applyFill="1" applyBorder="1">
      <alignment horizontal="left" vertical="center" indent="1"/>
    </xf>
    <xf numFmtId="166" fontId="38" fillId="0" borderId="42" xfId="12" applyFont="1" applyBorder="1">
      <alignment horizontal="left" vertical="center" indent="1"/>
    </xf>
    <xf numFmtId="166" fontId="59" fillId="37" borderId="15" xfId="12" applyFont="1" applyFill="1" applyBorder="1">
      <alignment horizontal="left" vertical="center" indent="1"/>
    </xf>
    <xf numFmtId="166" fontId="39" fillId="37" borderId="15" xfId="12" applyFont="1" applyFill="1" applyBorder="1">
      <alignment horizontal="left" vertical="center" indent="1"/>
    </xf>
    <xf numFmtId="0" fontId="29" fillId="0" borderId="19" xfId="0" applyFont="1" applyBorder="1">
      <alignment vertical="top"/>
    </xf>
    <xf numFmtId="166" fontId="28" fillId="0" borderId="19" xfId="12" applyFont="1" applyFill="1" applyBorder="1">
      <alignment horizontal="left" vertical="center" indent="1"/>
    </xf>
    <xf numFmtId="0" fontId="30" fillId="0" borderId="15" xfId="0" applyFont="1" applyFill="1" applyBorder="1">
      <alignment vertical="top"/>
    </xf>
    <xf numFmtId="0" fontId="65" fillId="0" borderId="19" xfId="0" applyFont="1" applyFill="1" applyBorder="1" applyAlignment="1">
      <alignment vertical="top" wrapText="1"/>
    </xf>
    <xf numFmtId="0" fontId="22" fillId="0" borderId="21" xfId="0" applyFont="1" applyFill="1" applyBorder="1">
      <alignment vertical="top"/>
    </xf>
    <xf numFmtId="0" fontId="66" fillId="0" borderId="21" xfId="0" applyFont="1" applyBorder="1" applyAlignment="1">
      <alignment vertical="top" wrapText="1"/>
    </xf>
    <xf numFmtId="0" fontId="68" fillId="0" borderId="19" xfId="0" applyFont="1" applyFill="1" applyBorder="1" applyAlignment="1">
      <alignment vertical="top" wrapText="1"/>
    </xf>
    <xf numFmtId="0" fontId="67" fillId="0" borderId="19" xfId="0" applyFont="1" applyFill="1" applyBorder="1" applyAlignment="1">
      <alignment vertical="top" wrapText="1"/>
    </xf>
    <xf numFmtId="0" fontId="67" fillId="0" borderId="19" xfId="0" applyFont="1" applyFill="1" applyBorder="1">
      <alignment vertical="top"/>
    </xf>
    <xf numFmtId="0" fontId="29" fillId="0" borderId="19" xfId="0" applyFont="1" applyFill="1" applyBorder="1">
      <alignment vertical="top"/>
    </xf>
    <xf numFmtId="0" fontId="29" fillId="0" borderId="20" xfId="0" applyFont="1" applyFill="1" applyBorder="1">
      <alignment vertical="top"/>
    </xf>
    <xf numFmtId="0" fontId="70" fillId="0" borderId="20" xfId="0" applyFont="1" applyFill="1" applyBorder="1" applyAlignment="1">
      <alignment vertical="top" wrapText="1"/>
    </xf>
    <xf numFmtId="0" fontId="77" fillId="0" borderId="0" xfId="0" applyFont="1">
      <alignment vertical="top"/>
    </xf>
    <xf numFmtId="0" fontId="66" fillId="0" borderId="32" xfId="0" applyFont="1" applyBorder="1" applyAlignment="1">
      <alignment vertical="top" wrapText="1"/>
    </xf>
    <xf numFmtId="166" fontId="38" fillId="0" borderId="70" xfId="12" applyFont="1" applyBorder="1">
      <alignment horizontal="left" vertical="center" indent="1"/>
    </xf>
    <xf numFmtId="166" fontId="28" fillId="0" borderId="70" xfId="12" applyFont="1" applyBorder="1">
      <alignment horizontal="left" vertical="center" indent="1"/>
    </xf>
    <xf numFmtId="166" fontId="28" fillId="0" borderId="67" xfId="12" applyFont="1" applyBorder="1">
      <alignment horizontal="left" vertical="center" indent="1"/>
    </xf>
    <xf numFmtId="0" fontId="29" fillId="0" borderId="0" xfId="0" applyFont="1" applyBorder="1" applyAlignment="1">
      <alignment horizontal="left" vertical="top" wrapText="1" indent="1"/>
    </xf>
    <xf numFmtId="0" fontId="22" fillId="0" borderId="73" xfId="0" applyFont="1" applyFill="1" applyBorder="1">
      <alignment vertical="top"/>
    </xf>
    <xf numFmtId="166" fontId="28" fillId="0" borderId="73" xfId="12" applyFont="1" applyFill="1" applyBorder="1">
      <alignment horizontal="left" vertical="center" indent="1"/>
    </xf>
    <xf numFmtId="0" fontId="22" fillId="0" borderId="92" xfId="0" applyFont="1" applyFill="1" applyBorder="1">
      <alignment vertical="top"/>
    </xf>
    <xf numFmtId="0" fontId="22" fillId="0" borderId="70" xfId="0" applyFont="1" applyFill="1" applyBorder="1">
      <alignment vertical="top"/>
    </xf>
    <xf numFmtId="0" fontId="22" fillId="0" borderId="91" xfId="0" applyFont="1" applyFill="1" applyBorder="1">
      <alignment vertical="top"/>
    </xf>
    <xf numFmtId="166" fontId="31" fillId="0" borderId="92" xfId="12" applyFont="1" applyFill="1" applyBorder="1">
      <alignment horizontal="left" vertical="center" indent="1"/>
    </xf>
    <xf numFmtId="166" fontId="31" fillId="0" borderId="102" xfId="12" applyFont="1" applyFill="1" applyBorder="1">
      <alignment horizontal="left" vertical="center" indent="1"/>
    </xf>
    <xf numFmtId="166" fontId="31" fillId="0" borderId="105" xfId="12" applyFont="1" applyFill="1" applyBorder="1">
      <alignment horizontal="left" vertical="center" indent="1"/>
    </xf>
    <xf numFmtId="166" fontId="31" fillId="0" borderId="106" xfId="12" applyFont="1" applyFill="1" applyBorder="1">
      <alignment horizontal="left" vertical="center" indent="1"/>
    </xf>
    <xf numFmtId="166" fontId="31" fillId="0" borderId="107" xfId="12" applyFont="1" applyFill="1" applyBorder="1">
      <alignment horizontal="left" vertical="center" indent="1"/>
    </xf>
    <xf numFmtId="0" fontId="22" fillId="0" borderId="105" xfId="0" applyFont="1" applyFill="1" applyBorder="1">
      <alignment vertical="top"/>
    </xf>
    <xf numFmtId="166" fontId="28" fillId="0" borderId="107" xfId="12" applyFont="1" applyFill="1" applyBorder="1">
      <alignment horizontal="left" vertical="center" indent="1"/>
    </xf>
    <xf numFmtId="166" fontId="28" fillId="0" borderId="105" xfId="12" applyFont="1" applyFill="1" applyBorder="1">
      <alignment horizontal="left" vertical="center" indent="1"/>
    </xf>
    <xf numFmtId="166" fontId="28" fillId="0" borderId="93" xfId="12" applyFont="1" applyFill="1" applyBorder="1">
      <alignment horizontal="left" vertical="center" indent="1"/>
    </xf>
    <xf numFmtId="166" fontId="31" fillId="0" borderId="108" xfId="12" applyFont="1" applyFill="1" applyBorder="1">
      <alignment horizontal="left" vertical="center" indent="1"/>
    </xf>
    <xf numFmtId="166" fontId="28" fillId="0" borderId="99" xfId="12" applyFont="1" applyFill="1" applyBorder="1">
      <alignment horizontal="left" vertical="center" indent="1"/>
    </xf>
    <xf numFmtId="0" fontId="23" fillId="0" borderId="0" xfId="5" applyFont="1" applyFill="1" applyBorder="1">
      <alignment vertical="center"/>
    </xf>
    <xf numFmtId="0" fontId="22" fillId="6" borderId="28" xfId="11" applyFont="1" applyFill="1" applyBorder="1" applyAlignment="1">
      <alignment horizontal="left" vertical="center" wrapText="1" indent="1"/>
    </xf>
    <xf numFmtId="0" fontId="30" fillId="6" borderId="28" xfId="0" applyFont="1" applyFill="1" applyBorder="1">
      <alignment vertical="top"/>
    </xf>
    <xf numFmtId="0" fontId="27" fillId="0" borderId="4" xfId="15" applyFont="1" applyFill="1" applyBorder="1" applyAlignment="1">
      <alignment horizontal="center" vertical="top"/>
    </xf>
    <xf numFmtId="0" fontId="22" fillId="0" borderId="0" xfId="2" applyFont="1" applyFill="1" applyBorder="1" applyAlignment="1">
      <alignment horizontal="center" vertical="center"/>
    </xf>
    <xf numFmtId="0" fontId="22" fillId="6" borderId="28" xfId="11" applyFont="1" applyFill="1" applyBorder="1" applyAlignment="1">
      <alignment horizontal="left" vertical="center" wrapText="1"/>
    </xf>
    <xf numFmtId="166" fontId="39" fillId="0" borderId="31" xfId="12" applyFont="1" applyFill="1" applyBorder="1" applyAlignment="1">
      <alignment horizontal="center" vertical="center"/>
    </xf>
    <xf numFmtId="166" fontId="39" fillId="0" borderId="29" xfId="12" applyFont="1" applyFill="1" applyBorder="1" applyAlignment="1">
      <alignment horizontal="center" vertical="center"/>
    </xf>
    <xf numFmtId="0" fontId="55" fillId="0" borderId="0" xfId="5" applyFont="1" applyFill="1" applyBorder="1">
      <alignment vertical="center"/>
    </xf>
    <xf numFmtId="166" fontId="39" fillId="38" borderId="42" xfId="12" applyFont="1" applyFill="1" applyBorder="1" applyAlignment="1">
      <alignment horizontal="left" vertical="center"/>
    </xf>
    <xf numFmtId="0" fontId="30" fillId="38" borderId="42" xfId="0" applyFont="1" applyFill="1" applyBorder="1" applyAlignment="1">
      <alignment horizontal="center" vertical="top"/>
    </xf>
    <xf numFmtId="0" fontId="22" fillId="38" borderId="50" xfId="11" applyFont="1" applyFill="1" applyBorder="1" applyAlignment="1">
      <alignment horizontal="left" vertical="center" wrapText="1" indent="1"/>
    </xf>
    <xf numFmtId="0" fontId="22" fillId="38" borderId="57" xfId="11" applyFont="1" applyFill="1" applyBorder="1" applyAlignment="1">
      <alignment horizontal="left" vertical="center" wrapText="1" indent="1"/>
    </xf>
    <xf numFmtId="0" fontId="22" fillId="38" borderId="51" xfId="11" applyFont="1" applyFill="1" applyBorder="1" applyAlignment="1">
      <alignment horizontal="left" vertical="center" wrapText="1" indent="1"/>
    </xf>
    <xf numFmtId="0" fontId="30" fillId="38" borderId="47" xfId="0" applyFont="1" applyFill="1" applyBorder="1">
      <alignment vertical="top"/>
    </xf>
    <xf numFmtId="0" fontId="30" fillId="38" borderId="56" xfId="0" applyFont="1" applyFill="1" applyBorder="1">
      <alignment vertical="top"/>
    </xf>
    <xf numFmtId="0" fontId="30" fillId="38" borderId="48" xfId="0" applyFont="1" applyFill="1" applyBorder="1">
      <alignment vertical="top"/>
    </xf>
    <xf numFmtId="0" fontId="57" fillId="0" borderId="0" xfId="5" applyFont="1" applyFill="1" applyBorder="1">
      <alignment vertical="center"/>
    </xf>
    <xf numFmtId="0" fontId="22" fillId="38" borderId="77" xfId="11" applyFont="1" applyFill="1" applyBorder="1" applyAlignment="1">
      <alignment horizontal="left" vertical="top" wrapText="1"/>
    </xf>
    <xf numFmtId="0" fontId="22" fillId="38" borderId="78" xfId="11" applyFont="1" applyFill="1" applyBorder="1" applyAlignment="1">
      <alignment horizontal="left" vertical="top" wrapText="1"/>
    </xf>
    <xf numFmtId="0" fontId="22" fillId="38" borderId="79" xfId="11" applyFont="1" applyFill="1" applyBorder="1" applyAlignment="1">
      <alignment horizontal="left" vertical="top" wrapText="1"/>
    </xf>
    <xf numFmtId="0" fontId="30" fillId="38" borderId="80" xfId="0" applyFont="1" applyFill="1" applyBorder="1" applyAlignment="1">
      <alignment horizontal="center" vertical="top"/>
    </xf>
    <xf numFmtId="0" fontId="41" fillId="0" borderId="0" xfId="5" applyFont="1" applyFill="1" applyBorder="1">
      <alignment vertical="center"/>
    </xf>
    <xf numFmtId="0" fontId="42" fillId="37" borderId="0" xfId="0" applyFont="1" applyFill="1" applyBorder="1" applyAlignment="1">
      <alignment horizontal="left" vertical="top" wrapText="1"/>
    </xf>
    <xf numFmtId="0" fontId="42" fillId="37" borderId="0" xfId="0" applyFont="1" applyFill="1" applyAlignment="1">
      <alignment horizontal="left" vertical="top" wrapText="1"/>
    </xf>
    <xf numFmtId="0" fontId="47" fillId="0" borderId="21" xfId="0" applyFont="1" applyFill="1" applyBorder="1" applyAlignment="1" applyProtection="1">
      <alignment horizontal="left" vertical="top" wrapText="1"/>
      <protection locked="0"/>
    </xf>
    <xf numFmtId="0" fontId="47" fillId="0" borderId="19" xfId="0" applyFont="1" applyFill="1" applyBorder="1" applyAlignment="1" applyProtection="1">
      <alignment horizontal="left" vertical="top" wrapText="1"/>
      <protection locked="0"/>
    </xf>
    <xf numFmtId="0" fontId="44" fillId="0" borderId="21" xfId="0" applyFont="1" applyFill="1" applyBorder="1" applyAlignment="1">
      <alignment horizontal="center" vertical="top"/>
    </xf>
    <xf numFmtId="0" fontId="44" fillId="0" borderId="19" xfId="0" applyFont="1" applyFill="1" applyBorder="1" applyAlignment="1">
      <alignment horizontal="center" vertical="top"/>
    </xf>
    <xf numFmtId="0" fontId="44" fillId="0" borderId="36" xfId="0" applyFont="1" applyBorder="1" applyAlignment="1">
      <alignment horizontal="center" vertical="top" wrapText="1"/>
    </xf>
    <xf numFmtId="0" fontId="44" fillId="0" borderId="24" xfId="0" applyFont="1" applyBorder="1" applyAlignment="1">
      <alignment horizontal="center" vertical="top" wrapText="1"/>
    </xf>
    <xf numFmtId="0" fontId="51" fillId="0" borderId="21" xfId="0" applyFont="1" applyFill="1" applyBorder="1" applyAlignment="1">
      <alignment horizontal="left" vertical="top" wrapText="1"/>
    </xf>
    <xf numFmtId="0" fontId="56" fillId="0" borderId="19" xfId="0" applyFont="1" applyFill="1" applyBorder="1" applyAlignment="1">
      <alignment horizontal="left" vertical="top" wrapText="1"/>
    </xf>
    <xf numFmtId="0" fontId="44" fillId="0" borderId="21" xfId="0" applyFont="1" applyFill="1" applyBorder="1" applyAlignment="1">
      <alignment horizontal="center" vertical="top" wrapText="1"/>
    </xf>
    <xf numFmtId="0" fontId="44" fillId="0" borderId="19" xfId="0" applyFont="1" applyFill="1" applyBorder="1" applyAlignment="1">
      <alignment horizontal="center" vertical="top" wrapText="1"/>
    </xf>
    <xf numFmtId="0" fontId="42" fillId="37" borderId="60" xfId="0" applyFont="1" applyFill="1" applyBorder="1" applyAlignment="1">
      <alignment horizontal="left" vertical="top" wrapText="1"/>
    </xf>
    <xf numFmtId="0" fontId="42" fillId="37" borderId="16" xfId="11" applyFont="1" applyFill="1" applyBorder="1" applyAlignment="1">
      <alignment horizontal="left" vertical="center" wrapText="1" indent="1"/>
    </xf>
    <xf numFmtId="0" fontId="42" fillId="37" borderId="17" xfId="11" applyFont="1" applyFill="1" applyBorder="1" applyAlignment="1">
      <alignment horizontal="left" vertical="center" wrapText="1" indent="1"/>
    </xf>
    <xf numFmtId="0" fontId="60" fillId="0" borderId="21" xfId="0" applyFont="1" applyFill="1" applyBorder="1" applyAlignment="1">
      <alignment horizontal="left" vertical="top" wrapText="1"/>
    </xf>
    <xf numFmtId="0" fontId="60" fillId="0" borderId="19" xfId="0" applyFont="1" applyFill="1" applyBorder="1" applyAlignment="1">
      <alignment horizontal="left" vertical="top" wrapText="1"/>
    </xf>
    <xf numFmtId="0" fontId="61" fillId="0" borderId="21" xfId="0" applyFont="1" applyFill="1" applyBorder="1" applyAlignment="1">
      <alignment horizontal="center" vertical="top"/>
    </xf>
    <xf numFmtId="0" fontId="61" fillId="0" borderId="19" xfId="0" applyFont="1" applyFill="1" applyBorder="1" applyAlignment="1">
      <alignment horizontal="center" vertical="top"/>
    </xf>
    <xf numFmtId="0" fontId="42" fillId="0" borderId="21" xfId="0" applyFont="1" applyFill="1" applyBorder="1" applyAlignment="1">
      <alignment horizontal="center" vertical="top"/>
    </xf>
    <xf numFmtId="0" fontId="42" fillId="0" borderId="19" xfId="0" applyFont="1" applyFill="1" applyBorder="1" applyAlignment="1">
      <alignment horizontal="center" vertical="top"/>
    </xf>
    <xf numFmtId="0" fontId="78" fillId="37" borderId="0" xfId="0" applyFont="1" applyFill="1" applyBorder="1" applyAlignment="1">
      <alignment horizontal="left" vertical="top" wrapText="1"/>
    </xf>
    <xf numFmtId="166" fontId="74" fillId="0" borderId="21" xfId="12" applyFont="1" applyFill="1" applyBorder="1" applyAlignment="1">
      <alignment horizontal="left" vertical="center" wrapText="1"/>
    </xf>
    <xf numFmtId="166" fontId="69" fillId="0" borderId="20" xfId="12" applyFont="1" applyFill="1" applyBorder="1" applyAlignment="1">
      <alignment horizontal="left" vertical="center" wrapText="1"/>
    </xf>
    <xf numFmtId="166" fontId="69" fillId="0" borderId="19" xfId="12" applyFont="1" applyFill="1" applyBorder="1" applyAlignment="1">
      <alignment horizontal="left" vertical="center" wrapText="1"/>
    </xf>
    <xf numFmtId="166" fontId="39" fillId="0" borderId="21" xfId="12" applyFont="1" applyFill="1" applyBorder="1" applyAlignment="1">
      <alignment horizontal="center" vertical="center"/>
    </xf>
    <xf numFmtId="166" fontId="39" fillId="0" borderId="20" xfId="12" applyFont="1" applyFill="1" applyBorder="1" applyAlignment="1">
      <alignment horizontal="center" vertical="center"/>
    </xf>
    <xf numFmtId="166" fontId="39" fillId="0" borderId="19" xfId="12" applyFont="1" applyFill="1" applyBorder="1" applyAlignment="1">
      <alignment horizontal="center" vertical="center"/>
    </xf>
    <xf numFmtId="0" fontId="42" fillId="37" borderId="60" xfId="11" applyFont="1" applyFill="1" applyBorder="1" applyAlignment="1">
      <alignment horizontal="left" vertical="center" wrapText="1"/>
    </xf>
    <xf numFmtId="0" fontId="42" fillId="37" borderId="61" xfId="11" applyFont="1" applyFill="1" applyBorder="1" applyAlignment="1">
      <alignment horizontal="left" vertical="center" wrapText="1"/>
    </xf>
    <xf numFmtId="0" fontId="30" fillId="0" borderId="36" xfId="0" applyFont="1" applyFill="1" applyBorder="1" applyAlignment="1">
      <alignment horizontal="center" vertical="top"/>
    </xf>
    <xf numFmtId="0" fontId="30" fillId="0" borderId="24" xfId="0" applyFont="1" applyFill="1" applyBorder="1" applyAlignment="1">
      <alignment horizontal="center" vertical="top"/>
    </xf>
    <xf numFmtId="0" fontId="68" fillId="0" borderId="21" xfId="0" applyFont="1" applyFill="1" applyBorder="1" applyAlignment="1">
      <alignment horizontal="left" vertical="top" wrapText="1"/>
    </xf>
    <xf numFmtId="0" fontId="68" fillId="0" borderId="19" xfId="0" applyFont="1" applyFill="1" applyBorder="1" applyAlignment="1">
      <alignment horizontal="left" vertical="top" wrapText="1"/>
    </xf>
    <xf numFmtId="0" fontId="68" fillId="0" borderId="21" xfId="0" applyFont="1" applyFill="1" applyBorder="1" applyAlignment="1">
      <alignment vertical="top" wrapText="1"/>
    </xf>
    <xf numFmtId="0" fontId="68" fillId="0" borderId="19" xfId="0" applyFont="1" applyFill="1" applyBorder="1" applyAlignment="1">
      <alignment vertical="top" wrapText="1"/>
    </xf>
    <xf numFmtId="0" fontId="30" fillId="0" borderId="21" xfId="0" applyFont="1" applyFill="1" applyBorder="1" applyAlignment="1">
      <alignment horizontal="center" vertical="top"/>
    </xf>
    <xf numFmtId="0" fontId="30" fillId="0" borderId="19" xfId="0" applyFont="1" applyFill="1" applyBorder="1" applyAlignment="1">
      <alignment horizontal="center" vertical="top"/>
    </xf>
    <xf numFmtId="0" fontId="22" fillId="7" borderId="0" xfId="11" applyFont="1" applyFill="1" applyBorder="1" applyAlignment="1">
      <alignment horizontal="left" vertical="top" wrapText="1"/>
    </xf>
    <xf numFmtId="0" fontId="30" fillId="36" borderId="0" xfId="0" applyFont="1" applyFill="1" applyBorder="1">
      <alignment vertical="top"/>
    </xf>
    <xf numFmtId="0" fontId="32" fillId="0" borderId="0" xfId="5" applyFont="1" applyFill="1" applyBorder="1">
      <alignment vertical="center"/>
    </xf>
    <xf numFmtId="0" fontId="32" fillId="36" borderId="0" xfId="5" applyFont="1" applyFill="1" applyBorder="1">
      <alignment vertical="center"/>
    </xf>
    <xf numFmtId="0" fontId="22" fillId="36" borderId="0" xfId="11" applyFont="1" applyFill="1" applyBorder="1" applyAlignment="1">
      <alignment horizontal="left" vertical="center" wrapText="1" indent="1"/>
    </xf>
    <xf numFmtId="0" fontId="22" fillId="7" borderId="0" xfId="11" applyFont="1" applyFill="1" applyBorder="1" applyAlignment="1">
      <alignment horizontal="left" vertical="center" wrapText="1"/>
    </xf>
    <xf numFmtId="0" fontId="71" fillId="0" borderId="33" xfId="0" applyFont="1" applyBorder="1" applyAlignment="1">
      <alignment horizontal="center" vertical="top" wrapText="1"/>
    </xf>
    <xf numFmtId="0" fontId="30" fillId="0" borderId="35" xfId="0" applyFont="1" applyBorder="1" applyAlignment="1">
      <alignment horizontal="center" vertical="top" wrapText="1"/>
    </xf>
    <xf numFmtId="0" fontId="30" fillId="0" borderId="33" xfId="0" applyFont="1" applyBorder="1" applyAlignment="1">
      <alignment horizontal="center" vertical="top"/>
    </xf>
    <xf numFmtId="0" fontId="30" fillId="0" borderId="35" xfId="0" applyFont="1" applyBorder="1" applyAlignment="1">
      <alignment horizontal="center" vertical="top"/>
    </xf>
    <xf numFmtId="0" fontId="68" fillId="0" borderId="60" xfId="0" applyFont="1" applyFill="1" applyBorder="1" applyAlignment="1">
      <alignment horizontal="center" vertical="top" wrapText="1"/>
    </xf>
    <xf numFmtId="0" fontId="68" fillId="0" borderId="0" xfId="0" applyFont="1" applyFill="1" applyBorder="1" applyAlignment="1">
      <alignment horizontal="center" vertical="top" wrapText="1"/>
    </xf>
    <xf numFmtId="0" fontId="68" fillId="0" borderId="90" xfId="0" applyFont="1" applyFill="1" applyBorder="1" applyAlignment="1">
      <alignment horizontal="center" vertical="top" wrapText="1"/>
    </xf>
    <xf numFmtId="166" fontId="75" fillId="0" borderId="33" xfId="12" applyFont="1" applyFill="1" applyBorder="1" applyAlignment="1">
      <alignment horizontal="left" vertical="center" wrapText="1" indent="1"/>
    </xf>
    <xf numFmtId="166" fontId="39" fillId="0" borderId="89" xfId="12" applyFont="1" applyFill="1" applyBorder="1" applyAlignment="1">
      <alignment horizontal="left" vertical="center" wrapText="1" indent="1"/>
    </xf>
    <xf numFmtId="166" fontId="39" fillId="0" borderId="35" xfId="12" applyFont="1" applyFill="1" applyBorder="1" applyAlignment="1">
      <alignment horizontal="left" vertical="center" wrapText="1" indent="1"/>
    </xf>
    <xf numFmtId="166" fontId="39" fillId="0" borderId="33" xfId="12" applyFont="1" applyFill="1" applyBorder="1" applyAlignment="1">
      <alignment horizontal="center" vertical="center" indent="1"/>
    </xf>
    <xf numFmtId="166" fontId="39" fillId="0" borderId="89" xfId="12" applyFont="1" applyFill="1" applyBorder="1" applyAlignment="1">
      <alignment horizontal="center" vertical="center" indent="1"/>
    </xf>
    <xf numFmtId="166" fontId="39" fillId="0" borderId="35" xfId="12" applyFont="1" applyFill="1" applyBorder="1" applyAlignment="1">
      <alignment horizontal="center" vertical="center" indent="1"/>
    </xf>
    <xf numFmtId="0" fontId="22" fillId="7" borderId="63" xfId="11" applyFont="1" applyFill="1" applyBorder="1" applyAlignment="1">
      <alignment horizontal="left" vertical="center" wrapText="1" indent="1"/>
    </xf>
    <xf numFmtId="0" fontId="22" fillId="7" borderId="64" xfId="11" applyFont="1" applyFill="1" applyBorder="1" applyAlignment="1">
      <alignment horizontal="left" vertical="center" wrapText="1" indent="1"/>
    </xf>
    <xf numFmtId="0" fontId="22" fillId="7" borderId="65" xfId="11" applyFont="1" applyFill="1" applyBorder="1" applyAlignment="1">
      <alignment horizontal="left" vertical="center" wrapText="1" indent="1"/>
    </xf>
    <xf numFmtId="0" fontId="81" fillId="7" borderId="66" xfId="0" applyFont="1" applyFill="1" applyBorder="1" applyAlignment="1">
      <alignment horizontal="left" vertical="top" wrapText="1"/>
    </xf>
    <xf numFmtId="0" fontId="81" fillId="7" borderId="0" xfId="0" applyFont="1" applyFill="1" applyBorder="1" applyAlignment="1">
      <alignment horizontal="left" vertical="top" wrapText="1"/>
    </xf>
    <xf numFmtId="166" fontId="71" fillId="0" borderId="33" xfId="12" applyFont="1" applyFill="1" applyBorder="1" applyAlignment="1">
      <alignment horizontal="left" vertical="top" wrapText="1" indent="1"/>
    </xf>
    <xf numFmtId="166" fontId="31" fillId="0" borderId="89" xfId="12" applyFont="1" applyFill="1" applyBorder="1" applyAlignment="1">
      <alignment horizontal="left" vertical="top" wrapText="1" indent="1"/>
    </xf>
    <xf numFmtId="166" fontId="71" fillId="0" borderId="33" xfId="12" applyFont="1" applyFill="1" applyBorder="1" applyAlignment="1">
      <alignment horizontal="center" vertical="top" wrapText="1" indent="1"/>
    </xf>
    <xf numFmtId="166" fontId="31" fillId="0" borderId="89" xfId="12" applyFont="1" applyFill="1" applyBorder="1" applyAlignment="1">
      <alignment horizontal="center" vertical="top" wrapText="1" indent="1"/>
    </xf>
    <xf numFmtId="166" fontId="75" fillId="0" borderId="33" xfId="12" applyFont="1" applyFill="1" applyBorder="1" applyAlignment="1">
      <alignment horizontal="center" vertical="center" wrapText="1" indent="1"/>
    </xf>
    <xf numFmtId="166" fontId="31" fillId="0" borderId="89" xfId="12" applyFont="1" applyFill="1" applyBorder="1" applyAlignment="1">
      <alignment horizontal="center" vertical="center" wrapText="1" indent="1"/>
    </xf>
    <xf numFmtId="166" fontId="31" fillId="0" borderId="33" xfId="12" applyFont="1" applyFill="1" applyBorder="1" applyAlignment="1">
      <alignment horizontal="center" vertical="center" indent="1"/>
    </xf>
    <xf numFmtId="166" fontId="31" fillId="0" borderId="89" xfId="12" applyFont="1" applyFill="1" applyBorder="1" applyAlignment="1">
      <alignment horizontal="center" vertical="center" indent="1"/>
    </xf>
    <xf numFmtId="166" fontId="71" fillId="0" borderId="89" xfId="12" applyFont="1" applyFill="1" applyBorder="1" applyAlignment="1">
      <alignment horizontal="center" vertical="top" wrapText="1" indent="1"/>
    </xf>
    <xf numFmtId="166" fontId="71" fillId="0" borderId="35" xfId="12" applyFont="1" applyFill="1" applyBorder="1" applyAlignment="1">
      <alignment horizontal="center" vertical="top" wrapText="1" indent="1"/>
    </xf>
    <xf numFmtId="0" fontId="97" fillId="39" borderId="92" xfId="0" applyFont="1" applyFill="1" applyBorder="1" applyAlignment="1">
      <alignment horizontal="center" vertical="center" wrapText="1"/>
    </xf>
    <xf numFmtId="0" fontId="88" fillId="39" borderId="100" xfId="0" applyFont="1" applyFill="1" applyBorder="1" applyAlignment="1">
      <alignment horizontal="center" vertical="center" wrapText="1"/>
    </xf>
    <xf numFmtId="0" fontId="88" fillId="39" borderId="101" xfId="0" applyFont="1" applyFill="1" applyBorder="1" applyAlignment="1">
      <alignment horizontal="center" vertical="center" wrapText="1"/>
    </xf>
    <xf numFmtId="0" fontId="28" fillId="0" borderId="109" xfId="0" applyFont="1" applyBorder="1" applyAlignment="1">
      <alignment horizontal="center" vertical="center" indent="1"/>
    </xf>
    <xf numFmtId="166" fontId="28" fillId="0" borderId="97" xfId="12" applyFont="1" applyFill="1" applyBorder="1" applyAlignment="1">
      <alignment horizontal="center" vertical="center" indent="1"/>
    </xf>
    <xf numFmtId="166" fontId="28" fillId="0" borderId="0" xfId="12" applyFont="1" applyFill="1" applyBorder="1" applyAlignment="1">
      <alignment horizontal="center" vertical="center" wrapText="1" indent="1"/>
    </xf>
    <xf numFmtId="166" fontId="28" fillId="0" borderId="0" xfId="12" applyFont="1" applyFill="1" applyBorder="1" applyAlignment="1">
      <alignment horizontal="center" vertical="center" indent="1"/>
    </xf>
    <xf numFmtId="0" fontId="68" fillId="0" borderId="104" xfId="0" applyFont="1" applyFill="1" applyBorder="1" applyAlignment="1">
      <alignment horizontal="center" vertical="top" wrapText="1"/>
    </xf>
    <xf numFmtId="0" fontId="68" fillId="0" borderId="98" xfId="0" applyFont="1" applyFill="1" applyBorder="1" applyAlignment="1">
      <alignment horizontal="center" vertical="top" wrapText="1"/>
    </xf>
    <xf numFmtId="0" fontId="68" fillId="0" borderId="111" xfId="0" applyFont="1" applyFill="1" applyBorder="1" applyAlignment="1">
      <alignment horizontal="center" vertical="top" wrapText="1"/>
    </xf>
    <xf numFmtId="166" fontId="31" fillId="0" borderId="105" xfId="12" applyFont="1" applyFill="1" applyBorder="1" applyAlignment="1">
      <alignment horizontal="center" vertical="center" indent="1"/>
    </xf>
    <xf numFmtId="166" fontId="31" fillId="0" borderId="97" xfId="12" applyFont="1" applyFill="1" applyBorder="1" applyAlignment="1">
      <alignment horizontal="center" vertical="center" indent="1"/>
    </xf>
    <xf numFmtId="166" fontId="31" fillId="0" borderId="99" xfId="12" applyFont="1" applyFill="1" applyBorder="1" applyAlignment="1">
      <alignment horizontal="center" vertical="center" indent="1"/>
    </xf>
    <xf numFmtId="0" fontId="92" fillId="39" borderId="92" xfId="0" applyFont="1" applyFill="1" applyBorder="1" applyAlignment="1">
      <alignment horizontal="center" vertical="top" wrapText="1"/>
    </xf>
    <xf numFmtId="0" fontId="92" fillId="39" borderId="100" xfId="0" applyFont="1" applyFill="1" applyBorder="1" applyAlignment="1">
      <alignment horizontal="center" vertical="top" wrapText="1"/>
    </xf>
    <xf numFmtId="0" fontId="92" fillId="39" borderId="101" xfId="0" applyFont="1" applyFill="1" applyBorder="1" applyAlignment="1">
      <alignment horizontal="center" vertical="top" wrapText="1"/>
    </xf>
    <xf numFmtId="0" fontId="26" fillId="39" borderId="92" xfId="0" applyFont="1" applyFill="1" applyBorder="1" applyAlignment="1">
      <alignment horizontal="center" vertical="top" wrapText="1"/>
    </xf>
    <xf numFmtId="0" fontId="26" fillId="39" borderId="100" xfId="0" applyFont="1" applyFill="1" applyBorder="1" applyAlignment="1">
      <alignment horizontal="center" vertical="top" wrapText="1"/>
    </xf>
    <xf numFmtId="0" fontId="26" fillId="39" borderId="101" xfId="0" applyFont="1" applyFill="1" applyBorder="1" applyAlignment="1">
      <alignment horizontal="center" vertical="top" wrapText="1"/>
    </xf>
    <xf numFmtId="0" fontId="28" fillId="40" borderId="0" xfId="0" applyFont="1" applyFill="1" applyBorder="1" applyAlignment="1">
      <alignment horizontal="left" vertical="top" wrapText="1"/>
    </xf>
    <xf numFmtId="0" fontId="29" fillId="0" borderId="0" xfId="0" applyFont="1" applyFill="1" applyBorder="1" applyAlignment="1">
      <alignment horizontal="center" vertical="top"/>
    </xf>
    <xf numFmtId="0" fontId="100" fillId="7" borderId="97" xfId="0" applyFont="1" applyFill="1" applyBorder="1" applyAlignment="1">
      <alignment horizontal="left" vertical="top" wrapText="1"/>
    </xf>
    <xf numFmtId="0" fontId="22" fillId="7" borderId="0" xfId="0" applyFont="1" applyFill="1" applyBorder="1" applyAlignment="1">
      <alignment horizontal="left" vertical="top" wrapText="1"/>
    </xf>
    <xf numFmtId="0" fontId="22" fillId="7" borderId="109" xfId="0" applyFont="1" applyFill="1" applyBorder="1" applyAlignment="1">
      <alignment horizontal="left" vertical="top" wrapText="1"/>
    </xf>
    <xf numFmtId="0" fontId="22" fillId="7" borderId="97" xfId="0" applyFont="1" applyFill="1" applyBorder="1" applyAlignment="1">
      <alignment horizontal="left" vertical="top" wrapText="1"/>
    </xf>
    <xf numFmtId="0" fontId="22" fillId="7" borderId="99" xfId="0" applyFont="1" applyFill="1" applyBorder="1" applyAlignment="1">
      <alignment horizontal="left" vertical="top" wrapText="1"/>
    </xf>
    <xf numFmtId="0" fontId="22" fillId="7" borderId="103" xfId="0" applyFont="1" applyFill="1" applyBorder="1" applyAlignment="1">
      <alignment horizontal="left" vertical="top" wrapText="1"/>
    </xf>
    <xf numFmtId="0" fontId="22" fillId="7" borderId="110" xfId="0" applyFont="1" applyFill="1" applyBorder="1" applyAlignment="1">
      <alignment horizontal="left" vertical="top" wrapText="1"/>
    </xf>
    <xf numFmtId="166" fontId="84" fillId="0" borderId="73" xfId="12" applyFont="1" applyBorder="1" applyAlignment="1">
      <alignment horizontal="center" vertical="top" wrapText="1" indent="1"/>
    </xf>
    <xf numFmtId="166" fontId="84" fillId="0" borderId="70" xfId="12" applyFont="1" applyBorder="1" applyAlignment="1">
      <alignment horizontal="center" vertical="top" wrapText="1" indent="1"/>
    </xf>
    <xf numFmtId="166" fontId="84" fillId="0" borderId="71" xfId="12" applyFont="1" applyBorder="1" applyAlignment="1">
      <alignment horizontal="center" vertical="top" wrapText="1" indent="1"/>
    </xf>
    <xf numFmtId="0" fontId="71" fillId="0" borderId="73" xfId="0" applyFont="1" applyBorder="1" applyAlignment="1">
      <alignment horizontal="center" vertical="top" wrapText="1"/>
    </xf>
    <xf numFmtId="0" fontId="71" fillId="0" borderId="70" xfId="0" applyFont="1" applyBorder="1" applyAlignment="1">
      <alignment horizontal="center" vertical="top" wrapText="1"/>
    </xf>
    <xf numFmtId="0" fontId="71" fillId="0" borderId="71" xfId="0" applyFont="1" applyBorder="1" applyAlignment="1">
      <alignment horizontal="center" vertical="top" wrapText="1"/>
    </xf>
    <xf numFmtId="166" fontId="87" fillId="0" borderId="73" xfId="12" applyFont="1" applyFill="1" applyBorder="1" applyAlignment="1">
      <alignment horizontal="center" vertical="top" wrapText="1" indent="1"/>
    </xf>
    <xf numFmtId="166" fontId="85" fillId="0" borderId="70" xfId="12" applyFont="1" applyFill="1" applyBorder="1" applyAlignment="1">
      <alignment horizontal="center" vertical="top" wrapText="1" indent="1"/>
    </xf>
    <xf numFmtId="166" fontId="85" fillId="0" borderId="71" xfId="12" applyFont="1" applyFill="1" applyBorder="1" applyAlignment="1">
      <alignment horizontal="center" vertical="top" wrapText="1" indent="1"/>
    </xf>
    <xf numFmtId="166" fontId="31" fillId="0" borderId="73" xfId="12" applyFont="1" applyFill="1" applyBorder="1" applyAlignment="1">
      <alignment horizontal="center" vertical="center" indent="1"/>
    </xf>
    <xf numFmtId="166" fontId="31" fillId="0" borderId="70" xfId="12" applyFont="1" applyFill="1" applyBorder="1" applyAlignment="1">
      <alignment horizontal="center" vertical="center" indent="1"/>
    </xf>
    <xf numFmtId="166" fontId="31" fillId="0" borderId="71" xfId="12" applyFont="1" applyFill="1" applyBorder="1" applyAlignment="1">
      <alignment horizontal="center" vertical="center" indent="1"/>
    </xf>
    <xf numFmtId="0" fontId="88" fillId="0" borderId="112" xfId="0" applyFont="1" applyBorder="1" applyAlignment="1">
      <alignment horizontal="center" vertical="top" wrapText="1"/>
    </xf>
    <xf numFmtId="0" fontId="66" fillId="0" borderId="95" xfId="0" applyFont="1" applyBorder="1" applyAlignment="1">
      <alignment horizontal="center" vertical="top" wrapText="1"/>
    </xf>
    <xf numFmtId="0" fontId="66" fillId="0" borderId="113" xfId="0" applyFont="1" applyBorder="1" applyAlignment="1">
      <alignment horizontal="center" vertical="top" wrapText="1"/>
    </xf>
    <xf numFmtId="0" fontId="89" fillId="0" borderId="94" xfId="0" applyFont="1" applyBorder="1" applyAlignment="1">
      <alignment horizontal="center" vertical="top" wrapText="1"/>
    </xf>
    <xf numFmtId="0" fontId="90" fillId="0" borderId="95" xfId="0" applyFont="1" applyBorder="1" applyAlignment="1">
      <alignment horizontal="center" vertical="top" wrapText="1"/>
    </xf>
    <xf numFmtId="0" fontId="90" fillId="0" borderId="96" xfId="0" applyFont="1" applyBorder="1" applyAlignment="1">
      <alignment horizontal="center" vertical="top" wrapText="1"/>
    </xf>
    <xf numFmtId="166" fontId="31" fillId="0" borderId="94" xfId="12" applyFont="1" applyFill="1" applyBorder="1" applyAlignment="1">
      <alignment horizontal="center" vertical="center" indent="1"/>
    </xf>
    <xf numFmtId="166" fontId="31" fillId="0" borderId="95" xfId="12" applyFont="1" applyFill="1" applyBorder="1" applyAlignment="1">
      <alignment horizontal="center" vertical="center" indent="1"/>
    </xf>
    <xf numFmtId="166" fontId="31" fillId="0" borderId="96" xfId="12" applyFont="1" applyFill="1" applyBorder="1" applyAlignment="1">
      <alignment horizontal="center" vertical="center" indent="1"/>
    </xf>
  </cellXfs>
  <cellStyles count="50">
    <cellStyle name="1 antraštė" xfId="2" builtinId="16" customBuiltin="1"/>
    <cellStyle name="2 antraštė" xfId="15" builtinId="17" customBuiltin="1"/>
    <cellStyle name="20% – paryškinimas 1" xfId="29" builtinId="30" customBuiltin="1"/>
    <cellStyle name="20% – paryškinimas 2" xfId="32" builtinId="34" customBuiltin="1"/>
    <cellStyle name="20% – paryškinimas 3" xfId="36" builtinId="38" customBuiltin="1"/>
    <cellStyle name="20% – paryškinimas 4" xfId="40" builtinId="42" customBuiltin="1"/>
    <cellStyle name="20% – paryškinimas 5" xfId="43" builtinId="46" customBuiltin="1"/>
    <cellStyle name="20% – paryškinimas 6" xfId="47" builtinId="50" customBuiltin="1"/>
    <cellStyle name="3 antraštė" xfId="16" builtinId="18" customBuiltin="1"/>
    <cellStyle name="4 antraštė" xfId="11" builtinId="19" customBuiltin="1"/>
    <cellStyle name="40% – paryškinimas 1" xfId="1" builtinId="31" customBuiltin="1"/>
    <cellStyle name="40% – paryškinimas 2" xfId="33" builtinId="35" customBuiltin="1"/>
    <cellStyle name="40% – paryškinimas 3" xfId="37" builtinId="39" customBuiltin="1"/>
    <cellStyle name="40% – paryškinimas 4" xfId="41" builtinId="43" customBuiltin="1"/>
    <cellStyle name="40% – paryškinimas 5" xfId="44" builtinId="47" customBuiltin="1"/>
    <cellStyle name="40% – paryškinimas 6" xfId="48" builtinId="51" customBuiltin="1"/>
    <cellStyle name="60% – paryškinimas 1" xfId="30" builtinId="32" customBuiltin="1"/>
    <cellStyle name="60% – paryškinimas 2" xfId="34" builtinId="36" customBuiltin="1"/>
    <cellStyle name="60% – paryškinimas 3" xfId="38" builtinId="40" customBuiltin="1"/>
    <cellStyle name="60% – paryškinimas 4" xfId="42" builtinId="44" customBuiltin="1"/>
    <cellStyle name="60% – paryškinimas 5" xfId="45" builtinId="48" customBuiltin="1"/>
    <cellStyle name="60% – paryškinimas 6" xfId="49" builtinId="52" customBuiltin="1"/>
    <cellStyle name="Aiškinamasis tekstas" xfId="27" builtinId="53" customBuiltin="1"/>
    <cellStyle name="Blogas" xfId="18" builtinId="27" customBuiltin="1"/>
    <cellStyle name="Diena" xfId="12" xr:uid="{00000000-0005-0000-0000-000008000000}"/>
    <cellStyle name="Geras" xfId="17" builtinId="26" customBuiltin="1"/>
    <cellStyle name="Įprastas" xfId="0" builtinId="0" customBuiltin="1"/>
    <cellStyle name="Įspėjimo tekstas" xfId="25" builtinId="11" customBuiltin="1"/>
    <cellStyle name="Išvestis" xfId="21" builtinId="21" customBuiltin="1"/>
    <cellStyle name="Įvestis" xfId="20" builtinId="20" customBuiltin="1"/>
    <cellStyle name="Juostinis" xfId="13" xr:uid="{00000000-0005-0000-0000-000003000000}"/>
    <cellStyle name="Kablelis" xfId="6" builtinId="3" customBuiltin="1"/>
    <cellStyle name="Kablelis [0]" xfId="7" builtinId="6" customBuiltin="1"/>
    <cellStyle name="Neutralus" xfId="19" builtinId="28" customBuiltin="1"/>
    <cellStyle name="Parametrų įrašas" xfId="14" xr:uid="{00000000-0005-0000-0000-00000F000000}"/>
    <cellStyle name="Paryškinimas 1" xfId="3" builtinId="29" customBuiltin="1"/>
    <cellStyle name="Paryškinimas 2" xfId="31" builtinId="33" customBuiltin="1"/>
    <cellStyle name="Paryškinimas 3" xfId="35" builtinId="37" customBuiltin="1"/>
    <cellStyle name="Paryškinimas 4" xfId="39" builtinId="41" customBuiltin="1"/>
    <cellStyle name="Paryškinimas 5" xfId="4" builtinId="45" customBuiltin="1"/>
    <cellStyle name="Paryškinimas 6" xfId="46" builtinId="49" customBuiltin="1"/>
    <cellStyle name="Pastaba" xfId="26" builtinId="10" customBuiltin="1"/>
    <cellStyle name="Pavadinimas" xfId="5" builtinId="15" customBuiltin="1"/>
    <cellStyle name="Procentai" xfId="10" builtinId="5" customBuiltin="1"/>
    <cellStyle name="Skaičiavimas" xfId="22" builtinId="22" customBuiltin="1"/>
    <cellStyle name="Suma" xfId="28" builtinId="25" customBuiltin="1"/>
    <cellStyle name="Susietas langelis" xfId="23" builtinId="24" customBuiltin="1"/>
    <cellStyle name="Tikrinimo langelis" xfId="24" builtinId="23" customBuiltin="1"/>
    <cellStyle name="Valiuta" xfId="8" builtinId="4" customBuiltin="1"/>
    <cellStyle name="Valiuta [0]" xfId="9" builtinId="7" customBuiltin="1"/>
  </cellStyles>
  <dxfs count="26">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CB5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76201</xdr:colOff>
      <xdr:row>0</xdr:row>
      <xdr:rowOff>76200</xdr:rowOff>
    </xdr:from>
    <xdr:to>
      <xdr:col>6</xdr:col>
      <xdr:colOff>704850</xdr:colOff>
      <xdr:row>1</xdr:row>
      <xdr:rowOff>1242752</xdr:rowOff>
    </xdr:to>
    <xdr:pic>
      <xdr:nvPicPr>
        <xdr:cNvPr id="7" name="Paveikslėlis 6" descr="Grikiai - naujas supermaistas - SKONIS.LT">
          <a:extLst>
            <a:ext uri="{FF2B5EF4-FFF2-40B4-BE49-F238E27FC236}">
              <a16:creationId xmlns:a16="http://schemas.microsoft.com/office/drawing/2014/main" id="{0CC40A85-8382-557E-54E3-3F64536DC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1951" y="76200"/>
          <a:ext cx="3276599" cy="1280852"/>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106982</xdr:colOff>
      <xdr:row>1</xdr:row>
      <xdr:rowOff>161925</xdr:rowOff>
    </xdr:from>
    <xdr:to>
      <xdr:col>7</xdr:col>
      <xdr:colOff>818620</xdr:colOff>
      <xdr:row>1</xdr:row>
      <xdr:rowOff>1066800</xdr:rowOff>
    </xdr:to>
    <xdr:pic>
      <xdr:nvPicPr>
        <xdr:cNvPr id="2" name="Paveikslėlis 1" descr="ryžiai - Visuotinė lietuvių enciklopedija">
          <a:extLst>
            <a:ext uri="{FF2B5EF4-FFF2-40B4-BE49-F238E27FC236}">
              <a16:creationId xmlns:a16="http://schemas.microsoft.com/office/drawing/2014/main" id="{77263168-9F56-4317-AD87-94DA833D3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2732" y="276225"/>
          <a:ext cx="4683563" cy="90487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91150</xdr:colOff>
      <xdr:row>1</xdr:row>
      <xdr:rowOff>180975</xdr:rowOff>
    </xdr:from>
    <xdr:to>
      <xdr:col>7</xdr:col>
      <xdr:colOff>190500</xdr:colOff>
      <xdr:row>1</xdr:row>
      <xdr:rowOff>1047750</xdr:rowOff>
    </xdr:to>
    <xdr:pic>
      <xdr:nvPicPr>
        <xdr:cNvPr id="2" name="Paveikslėlis 1" descr="ryžiai - Visuotinė lietuvių enciklopedija">
          <a:extLst>
            <a:ext uri="{FF2B5EF4-FFF2-40B4-BE49-F238E27FC236}">
              <a16:creationId xmlns:a16="http://schemas.microsoft.com/office/drawing/2014/main" id="{223509E4-3650-48EC-B842-A7B95CE04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6900" y="295275"/>
          <a:ext cx="4071275" cy="86677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47626</xdr:colOff>
      <xdr:row>0</xdr:row>
      <xdr:rowOff>104775</xdr:rowOff>
    </xdr:from>
    <xdr:to>
      <xdr:col>6</xdr:col>
      <xdr:colOff>619125</xdr:colOff>
      <xdr:row>1</xdr:row>
      <xdr:rowOff>1219199</xdr:rowOff>
    </xdr:to>
    <xdr:pic>
      <xdr:nvPicPr>
        <xdr:cNvPr id="2" name="Paveikslėlis 1" descr="Grikiai - naujas supermaistas - SKONIS.LT">
          <a:extLst>
            <a:ext uri="{FF2B5EF4-FFF2-40B4-BE49-F238E27FC236}">
              <a16:creationId xmlns:a16="http://schemas.microsoft.com/office/drawing/2014/main" id="{291E2540-6CE9-47B8-82BD-B8F626E7C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3376" y="104775"/>
          <a:ext cx="3219449" cy="1228724"/>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57150</xdr:colOff>
      <xdr:row>0</xdr:row>
      <xdr:rowOff>114299</xdr:rowOff>
    </xdr:from>
    <xdr:to>
      <xdr:col>6</xdr:col>
      <xdr:colOff>590550</xdr:colOff>
      <xdr:row>1</xdr:row>
      <xdr:rowOff>1224368</xdr:rowOff>
    </xdr:to>
    <xdr:pic>
      <xdr:nvPicPr>
        <xdr:cNvPr id="2" name="Paveikslėlis 1" descr="Grikiai - naujas supermaistas - SKONIS.LT">
          <a:extLst>
            <a:ext uri="{FF2B5EF4-FFF2-40B4-BE49-F238E27FC236}">
              <a16:creationId xmlns:a16="http://schemas.microsoft.com/office/drawing/2014/main" id="{8860846C-F0BE-4149-B834-E9BFFA184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114299"/>
          <a:ext cx="3181350" cy="122436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28575</xdr:colOff>
      <xdr:row>0</xdr:row>
      <xdr:rowOff>85725</xdr:rowOff>
    </xdr:from>
    <xdr:to>
      <xdr:col>6</xdr:col>
      <xdr:colOff>447676</xdr:colOff>
      <xdr:row>1</xdr:row>
      <xdr:rowOff>1218581</xdr:rowOff>
    </xdr:to>
    <xdr:pic>
      <xdr:nvPicPr>
        <xdr:cNvPr id="2" name="Paveikslėlis 1">
          <a:extLst>
            <a:ext uri="{FF2B5EF4-FFF2-40B4-BE49-F238E27FC236}">
              <a16:creationId xmlns:a16="http://schemas.microsoft.com/office/drawing/2014/main" id="{DA02AC4A-7E16-43DC-A92E-9B55F0ABB9D3}"/>
            </a:ext>
          </a:extLst>
        </xdr:cNvPr>
        <xdr:cNvPicPr>
          <a:picLocks noChangeAspect="1"/>
        </xdr:cNvPicPr>
      </xdr:nvPicPr>
      <xdr:blipFill>
        <a:blip xmlns:r="http://schemas.openxmlformats.org/officeDocument/2006/relationships" r:embed="rId1"/>
        <a:stretch>
          <a:fillRect/>
        </a:stretch>
      </xdr:blipFill>
      <xdr:spPr>
        <a:xfrm>
          <a:off x="4124325" y="85725"/>
          <a:ext cx="3067051" cy="124715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95250</xdr:colOff>
      <xdr:row>1</xdr:row>
      <xdr:rowOff>28575</xdr:rowOff>
    </xdr:from>
    <xdr:to>
      <xdr:col>6</xdr:col>
      <xdr:colOff>514351</xdr:colOff>
      <xdr:row>1</xdr:row>
      <xdr:rowOff>1275731</xdr:rowOff>
    </xdr:to>
    <xdr:pic>
      <xdr:nvPicPr>
        <xdr:cNvPr id="2" name="Paveikslėlis 1">
          <a:extLst>
            <a:ext uri="{FF2B5EF4-FFF2-40B4-BE49-F238E27FC236}">
              <a16:creationId xmlns:a16="http://schemas.microsoft.com/office/drawing/2014/main" id="{5F239C09-4572-42E3-934E-6F5D3F7FDCD5}"/>
            </a:ext>
          </a:extLst>
        </xdr:cNvPr>
        <xdr:cNvPicPr>
          <a:picLocks noChangeAspect="1"/>
        </xdr:cNvPicPr>
      </xdr:nvPicPr>
      <xdr:blipFill>
        <a:blip xmlns:r="http://schemas.openxmlformats.org/officeDocument/2006/relationships" r:embed="rId1"/>
        <a:stretch>
          <a:fillRect/>
        </a:stretch>
      </xdr:blipFill>
      <xdr:spPr>
        <a:xfrm>
          <a:off x="4191000" y="142875"/>
          <a:ext cx="3067051" cy="1247156"/>
        </a:xfrm>
        <a:prstGeom prst="rect">
          <a:avLst/>
        </a:prstGeom>
        <a:ln>
          <a:noFill/>
        </a:ln>
        <a:effectLst>
          <a:softEdge rad="11250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47625</xdr:colOff>
      <xdr:row>1</xdr:row>
      <xdr:rowOff>28575</xdr:rowOff>
    </xdr:from>
    <xdr:to>
      <xdr:col>6</xdr:col>
      <xdr:colOff>466726</xdr:colOff>
      <xdr:row>1</xdr:row>
      <xdr:rowOff>1256681</xdr:rowOff>
    </xdr:to>
    <xdr:pic>
      <xdr:nvPicPr>
        <xdr:cNvPr id="2" name="Paveikslėlis 1">
          <a:extLst>
            <a:ext uri="{FF2B5EF4-FFF2-40B4-BE49-F238E27FC236}">
              <a16:creationId xmlns:a16="http://schemas.microsoft.com/office/drawing/2014/main" id="{304ED4AA-62C3-4236-B1AF-45D51E66BB05}"/>
            </a:ext>
          </a:extLst>
        </xdr:cNvPr>
        <xdr:cNvPicPr>
          <a:picLocks noChangeAspect="1"/>
        </xdr:cNvPicPr>
      </xdr:nvPicPr>
      <xdr:blipFill>
        <a:blip xmlns:r="http://schemas.openxmlformats.org/officeDocument/2006/relationships" r:embed="rId1"/>
        <a:stretch>
          <a:fillRect/>
        </a:stretch>
      </xdr:blipFill>
      <xdr:spPr>
        <a:xfrm>
          <a:off x="4143375" y="142875"/>
          <a:ext cx="3067051" cy="1228106"/>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138894</xdr:colOff>
      <xdr:row>1</xdr:row>
      <xdr:rowOff>321357</xdr:rowOff>
    </xdr:from>
    <xdr:to>
      <xdr:col>7</xdr:col>
      <xdr:colOff>314325</xdr:colOff>
      <xdr:row>1</xdr:row>
      <xdr:rowOff>1090208</xdr:rowOff>
    </xdr:to>
    <xdr:pic>
      <xdr:nvPicPr>
        <xdr:cNvPr id="2" name="Paveikslėlis 1" descr="ryžiai - Visuotinė lietuvių enciklopedija">
          <a:extLst>
            <a:ext uri="{FF2B5EF4-FFF2-40B4-BE49-F238E27FC236}">
              <a16:creationId xmlns:a16="http://schemas.microsoft.com/office/drawing/2014/main" id="{7CB62534-7B09-5803-47ED-837B4C511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4644" y="435657"/>
          <a:ext cx="4147356" cy="768851"/>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151821</xdr:colOff>
      <xdr:row>1</xdr:row>
      <xdr:rowOff>251461</xdr:rowOff>
    </xdr:from>
    <xdr:to>
      <xdr:col>7</xdr:col>
      <xdr:colOff>489953</xdr:colOff>
      <xdr:row>1</xdr:row>
      <xdr:rowOff>1028701</xdr:rowOff>
    </xdr:to>
    <xdr:pic>
      <xdr:nvPicPr>
        <xdr:cNvPr id="7" name="Paveikslėlis 6" descr="ryžiai - Visuotinė lietuvių enciklopedija">
          <a:extLst>
            <a:ext uri="{FF2B5EF4-FFF2-40B4-BE49-F238E27FC236}">
              <a16:creationId xmlns:a16="http://schemas.microsoft.com/office/drawing/2014/main" id="{E7972FCC-E780-40F9-ACDA-A594108CB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7571" y="365761"/>
          <a:ext cx="4310057" cy="77724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141064</xdr:colOff>
      <xdr:row>1</xdr:row>
      <xdr:rowOff>247651</xdr:rowOff>
    </xdr:from>
    <xdr:to>
      <xdr:col>7</xdr:col>
      <xdr:colOff>333375</xdr:colOff>
      <xdr:row>1</xdr:row>
      <xdr:rowOff>998445</xdr:rowOff>
    </xdr:to>
    <xdr:pic>
      <xdr:nvPicPr>
        <xdr:cNvPr id="4" name="Paveikslėlis 3" descr="ryžiai - Visuotinė lietuvių enciklopedija">
          <a:extLst>
            <a:ext uri="{FF2B5EF4-FFF2-40B4-BE49-F238E27FC236}">
              <a16:creationId xmlns:a16="http://schemas.microsoft.com/office/drawing/2014/main" id="{1F1DE663-5CB3-4576-96C3-932D10D13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6814" y="361951"/>
          <a:ext cx="4164236" cy="750794"/>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95489</xdr:colOff>
      <xdr:row>1</xdr:row>
      <xdr:rowOff>200025</xdr:rowOff>
    </xdr:from>
    <xdr:to>
      <xdr:col>7</xdr:col>
      <xdr:colOff>843825</xdr:colOff>
      <xdr:row>1</xdr:row>
      <xdr:rowOff>1123950</xdr:rowOff>
    </xdr:to>
    <xdr:pic>
      <xdr:nvPicPr>
        <xdr:cNvPr id="2" name="Paveikslėlis 1" descr="ryžiai - Visuotinė lietuvių enciklopedija">
          <a:extLst>
            <a:ext uri="{FF2B5EF4-FFF2-40B4-BE49-F238E27FC236}">
              <a16:creationId xmlns:a16="http://schemas.microsoft.com/office/drawing/2014/main" id="{185B60F6-976C-4561-B083-098EBD727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239" y="314325"/>
          <a:ext cx="4720261" cy="92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5">
      <a:majorFont>
        <a:latin typeface="Cambria"/>
        <a:ea typeface=""/>
        <a:cs typeface=""/>
      </a:majorFont>
      <a:minorFont>
        <a:latin typeface="Lucida Br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Q15"/>
  <sheetViews>
    <sheetView showGridLines="0" showRowColHeaders="0" zoomScaleNormal="100" workbookViewId="0">
      <selection activeCell="N12" sqref="N12"/>
    </sheetView>
  </sheetViews>
  <sheetFormatPr defaultColWidth="8.75" defaultRowHeight="14.25" x14ac:dyDescent="0.2"/>
  <cols>
    <col min="1" max="1" width="1.625" style="1" customWidth="1"/>
    <col min="2" max="8" width="17.375" style="1" customWidth="1"/>
    <col min="9" max="9" width="1.625" style="2" customWidth="1"/>
    <col min="10" max="10" width="8.625" style="2" customWidth="1"/>
    <col min="11" max="11" width="12.25" style="2" customWidth="1"/>
    <col min="12" max="12" width="13.25" style="2" customWidth="1"/>
    <col min="13" max="13" width="1.625" style="2" customWidth="1"/>
    <col min="14" max="16384" width="8.75" style="2"/>
  </cols>
  <sheetData>
    <row r="1" spans="1:17" ht="9" customHeight="1" x14ac:dyDescent="0.2">
      <c r="I1" s="2" t="s">
        <v>0</v>
      </c>
    </row>
    <row r="2" spans="1:17" ht="100.5" customHeight="1" x14ac:dyDescent="0.2">
      <c r="B2" s="258" t="str">
        <f>"Sausis "&amp;KalendoriniaiMetai</f>
        <v>Sausis 2023</v>
      </c>
      <c r="C2" s="258"/>
      <c r="D2" s="258"/>
      <c r="E2"/>
      <c r="F2"/>
      <c r="G2"/>
      <c r="H2" s="17"/>
      <c r="I2" s="17"/>
      <c r="J2" s="17"/>
      <c r="K2" s="17"/>
    </row>
    <row r="3" spans="1:17" s="5" customFormat="1" ht="19.5" customHeight="1" thickBot="1" x14ac:dyDescent="0.25">
      <c r="A3" s="1"/>
      <c r="B3" s="74" t="str">
        <f>SavaitėsPradžia</f>
        <v>pirmadienis</v>
      </c>
      <c r="C3" s="74" t="str">
        <f t="shared" ref="C3:H3" si="0">TEXT(C4,"dddd")</f>
        <v>antradienis</v>
      </c>
      <c r="D3" s="74" t="str">
        <f t="shared" si="0"/>
        <v>trečiadienis</v>
      </c>
      <c r="E3" s="74" t="str">
        <f t="shared" si="0"/>
        <v>ketvirtadienis</v>
      </c>
      <c r="F3" s="74" t="str">
        <f t="shared" si="0"/>
        <v>penktadienis</v>
      </c>
      <c r="G3" s="74" t="str">
        <f t="shared" si="0"/>
        <v>šeštadienis</v>
      </c>
      <c r="H3" s="74" t="str">
        <f t="shared" si="0"/>
        <v>sekmadienis</v>
      </c>
      <c r="K3" s="261" t="s">
        <v>1</v>
      </c>
      <c r="L3" s="261"/>
    </row>
    <row r="4" spans="1:17" s="7" customFormat="1" ht="19.5" customHeight="1" x14ac:dyDescent="0.2">
      <c r="A4" s="6"/>
      <c r="B4" s="16">
        <f t="array" ref="B4:H4">DienosIrSavaitės+DATE(KalendoriniaiMetai,1,1)-WEEKDAY(DATE(KalendoriniaiMetai,1,1),(SavaitėsPradžia="Pirmadienis")+1)+1</f>
        <v>44921</v>
      </c>
      <c r="C4" s="16">
        <v>44922</v>
      </c>
      <c r="D4" s="16">
        <v>44923</v>
      </c>
      <c r="E4" s="16">
        <v>44924</v>
      </c>
      <c r="F4" s="16">
        <v>44925</v>
      </c>
      <c r="G4" s="16">
        <v>44926</v>
      </c>
      <c r="H4" s="73">
        <v>44927</v>
      </c>
      <c r="K4" s="8" t="s">
        <v>2</v>
      </c>
      <c r="L4" s="9" t="s">
        <v>3</v>
      </c>
    </row>
    <row r="5" spans="1:17" s="12" customFormat="1" ht="48" customHeight="1" x14ac:dyDescent="0.2">
      <c r="A5" s="10"/>
      <c r="B5" s="11"/>
      <c r="C5" s="11"/>
      <c r="D5" s="11"/>
      <c r="E5" s="11"/>
      <c r="F5" s="11"/>
      <c r="G5" s="11"/>
      <c r="H5" s="69"/>
      <c r="K5" s="13">
        <v>2023</v>
      </c>
      <c r="L5" s="14" t="s">
        <v>4</v>
      </c>
    </row>
    <row r="6" spans="1:17" s="7" customFormat="1" ht="19.5" customHeight="1" x14ac:dyDescent="0.2">
      <c r="A6" s="6"/>
      <c r="B6" s="79">
        <f t="array" ref="B6:H6">DienosIrSavaitės+DATE(KalendoriniaiMetai,1,1)-WEEKDAY(DATE(KalendoriniaiMetai,1,1),(SavaitėsPradžia="Pirmadienis")+1)+8</f>
        <v>44928</v>
      </c>
      <c r="C6" s="79">
        <v>44929</v>
      </c>
      <c r="D6" s="79">
        <v>44930</v>
      </c>
      <c r="E6" s="79">
        <v>44931</v>
      </c>
      <c r="F6" s="79">
        <v>44932</v>
      </c>
      <c r="G6" s="79">
        <v>44933</v>
      </c>
      <c r="H6" s="79">
        <v>44934</v>
      </c>
    </row>
    <row r="7" spans="1:17" s="12" customFormat="1" ht="48" customHeight="1" x14ac:dyDescent="0.2">
      <c r="A7" s="10"/>
      <c r="B7" s="75"/>
      <c r="C7" s="75"/>
      <c r="D7" s="75"/>
      <c r="E7" s="75"/>
      <c r="F7" s="75"/>
      <c r="G7" s="75"/>
      <c r="H7" s="75"/>
      <c r="Q7"/>
    </row>
    <row r="8" spans="1:17" s="7" customFormat="1" ht="19.5" customHeight="1" x14ac:dyDescent="0.2">
      <c r="A8" s="6"/>
      <c r="B8" s="79">
        <f t="array" ref="B8:H8">DienosIrSavaitės+DATE(KalendoriniaiMetai,1,1)-WEEKDAY(DATE(KalendoriniaiMetai,1,1),(SavaitėsPradžia="Pirmadienis")+1)+15</f>
        <v>44935</v>
      </c>
      <c r="C8" s="79">
        <v>44936</v>
      </c>
      <c r="D8" s="79">
        <v>44937</v>
      </c>
      <c r="E8" s="79">
        <v>44938</v>
      </c>
      <c r="F8" s="79">
        <v>44939</v>
      </c>
      <c r="G8" s="79">
        <v>44940</v>
      </c>
      <c r="H8" s="79">
        <v>44941</v>
      </c>
    </row>
    <row r="9" spans="1:17" s="12" customFormat="1" ht="48" customHeight="1" x14ac:dyDescent="0.2">
      <c r="A9" s="10"/>
      <c r="B9" s="81"/>
      <c r="C9" s="82"/>
      <c r="D9" s="81"/>
      <c r="E9" s="81"/>
      <c r="F9" s="81"/>
      <c r="G9" s="81"/>
      <c r="H9" s="81"/>
    </row>
    <row r="10" spans="1:17" s="7" customFormat="1" ht="19.5" customHeight="1" x14ac:dyDescent="0.2">
      <c r="A10" s="6"/>
      <c r="B10" s="79">
        <f t="array" ref="B10:H10">DienosIrSavaitės+DATE(KalendoriniaiMetai,1,1)-WEEKDAY(DATE(KalendoriniaiMetai,1,1),(SavaitėsPradžia="Pirmadienis")+1)+22</f>
        <v>44942</v>
      </c>
      <c r="C10" s="79">
        <v>44943</v>
      </c>
      <c r="D10" s="79">
        <v>44944</v>
      </c>
      <c r="E10" s="79">
        <v>44945</v>
      </c>
      <c r="F10" s="79">
        <v>44946</v>
      </c>
      <c r="G10" s="79">
        <v>44947</v>
      </c>
      <c r="H10" s="79">
        <v>44948</v>
      </c>
    </row>
    <row r="11" spans="1:17" s="12" customFormat="1" ht="48" customHeight="1" x14ac:dyDescent="0.2">
      <c r="A11" s="10"/>
      <c r="B11" s="75"/>
      <c r="C11" s="78"/>
      <c r="D11" s="75"/>
      <c r="E11" s="75"/>
      <c r="F11" s="75"/>
      <c r="G11" s="75"/>
      <c r="H11" s="75"/>
    </row>
    <row r="12" spans="1:17" s="7" customFormat="1" ht="19.5" customHeight="1" x14ac:dyDescent="0.2">
      <c r="A12" s="6"/>
      <c r="B12" s="79">
        <f t="array" ref="B12:H12">DienosIrSavaitės+DATE(KalendoriniaiMetai,1,1)-WEEKDAY(DATE(KalendoriniaiMetai,1,1),(SavaitėsPradžia="Pirmadienis")+1)+29</f>
        <v>44949</v>
      </c>
      <c r="C12" s="79">
        <v>44950</v>
      </c>
      <c r="D12" s="79">
        <v>44951</v>
      </c>
      <c r="E12" s="79">
        <v>44952</v>
      </c>
      <c r="F12" s="79">
        <v>44953</v>
      </c>
      <c r="G12" s="79">
        <v>44954</v>
      </c>
      <c r="H12" s="79">
        <v>44955</v>
      </c>
    </row>
    <row r="13" spans="1:17" s="12" customFormat="1" ht="48" customHeight="1" x14ac:dyDescent="0.2">
      <c r="A13" s="10"/>
      <c r="B13" s="76"/>
      <c r="C13" s="76"/>
      <c r="D13" s="77"/>
      <c r="E13" s="76"/>
      <c r="F13" s="76"/>
      <c r="G13" s="76"/>
      <c r="H13" s="76"/>
    </row>
    <row r="14" spans="1:17" s="7" customFormat="1" ht="19.5" customHeight="1" x14ac:dyDescent="0.2">
      <c r="A14" s="6"/>
      <c r="B14" s="79">
        <f t="array" ref="B14:C14">DienosIrSavaitės+DATE(KalendoriniaiMetai,1,1)-WEEKDAY(DATE(KalendoriniaiMetai,1,1),(SavaitėsPradžia="Pirmadienis")+1)+36</f>
        <v>44956</v>
      </c>
      <c r="C14" s="79">
        <v>44957</v>
      </c>
      <c r="D14" s="259" t="s">
        <v>5</v>
      </c>
      <c r="E14" s="259"/>
      <c r="F14" s="259"/>
      <c r="G14" s="259"/>
      <c r="H14" s="259"/>
    </row>
    <row r="15" spans="1:17" s="12" customFormat="1" ht="48" customHeight="1" x14ac:dyDescent="0.2">
      <c r="A15" s="10"/>
      <c r="B15" s="78"/>
      <c r="C15" s="75"/>
      <c r="D15" s="260"/>
      <c r="E15" s="260"/>
      <c r="F15" s="260"/>
      <c r="G15" s="260"/>
      <c r="H15" s="260"/>
    </row>
  </sheetData>
  <mergeCells count="4">
    <mergeCell ref="B2:D2"/>
    <mergeCell ref="D14:H14"/>
    <mergeCell ref="D15:H15"/>
    <mergeCell ref="K3:L3"/>
  </mergeCells>
  <phoneticPr fontId="2" type="noConversion"/>
  <conditionalFormatting sqref="B4:G4">
    <cfRule type="expression" dxfId="25" priority="23">
      <formula>DAY(B4)&gt;8</formula>
    </cfRule>
  </conditionalFormatting>
  <conditionalFormatting sqref="B12:H12 B14:C14">
    <cfRule type="expression" dxfId="24" priority="24">
      <formula>AND(DAY(B12)&gt;=1,DAY(B12)&lt;=15)</formula>
    </cfRule>
  </conditionalFormatting>
  <dataValidations count="13">
    <dataValidation type="list" errorStyle="warning" allowBlank="1" showInputMessage="1" showErrorMessage="1" error="Sąraše pasirinkite dieną. Pasirinkite ATŠAUKTI, tada paspauskite ALT + RODYKLĖ ŽEMYN, kad pasirinktumėte iš išplečiamojo sąrašo" prompt="Langelyje pasirinkite savaitės pradžios dieną. Paspauskite ALT + rodyklė žemyn ir atidarykite išplečiamąjį sąrašą, tada paspauskite rodyklę žemyn ir ENTER, kad pasirinktumėte." sqref="L5" xr:uid="{00000000-0002-0000-0000-000000000000}">
      <formula1>"sekmadienis, pirmadienis"</formula1>
    </dataValidation>
    <dataValidation allowBlank="1" showInputMessage="1" showErrorMessage="1" prompt="Šioje darbaknygėje sukurkite pasirinktinius vieno mėnesio kalendorius. Tinkinkite visų mėnesių metus ir savaitės pradžios dieną naudodami šį darbalapį Sausis. Kiekvienas mėnuo yra atskirame darbalapyje" sqref="A1" xr:uid="{00000000-0002-0000-0000-000001000000}"/>
    <dataValidation allowBlank="1" showInputMessage="1" showErrorMessage="1" prompt="Žemiau esančiame langelyje įveskite metus" sqref="K4" xr:uid="{00000000-0002-0000-0000-000002000000}"/>
    <dataValidation allowBlank="1" showInputMessage="1" showErrorMessage="1" prompt="Žemiau esančiame langelyje pasirinkite savaitės pradžios dieną" sqref="L4" xr:uid="{00000000-0002-0000-0000-000003000000}"/>
    <dataValidation allowBlank="1" showInputMessage="1" showErrorMessage="1" prompt="Šiame langelyje įveskite metus" sqref="K5" xr:uid="{00000000-0002-0000-0000-000004000000}"/>
    <dataValidation allowBlank="1" showInputMessage="1" showErrorMessage="1" prompt="Šioje eilutėje pateikiamos šio kalendoriaus savaitės dienos. Šiame langelyje pateikiama savaitės pradžios diena. Norėdami pakeisti savaitės pradžios dieną, šio darbalapio langelyje L5 įveskite naują savaitės dieną." sqref="B3" xr:uid="{00000000-0002-0000-0000-000005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000-000006000000}"/>
    <dataValidation allowBlank="1" showInputMessage="1" showErrorMessage="1" prompt="Metai šiame langelyje automatiškai atnaujinami pagal langelyje K5 įvestus metus. Toliau pateiktas kalendorius apima ankstesnio ir kito mėnesio datas, kurių šriftas yra šviesesnis." sqref="B2:D2" xr:uid="{00000000-0002-0000-0000-000007000000}"/>
    <dataValidation allowBlank="1" showInputMessage="1" showErrorMessage="1" prompt="Automatiškai nustatyta savaitės diena" sqref="C3:H3" xr:uid="{00000000-0002-0000-0000-000008000000}"/>
    <dataValidation allowBlank="1" showInputMessage="1" showErrorMessage="1" prompt="Ši eilutė ir eilutės 7, 9, 11, 13 ir 15 yra langeliai, skirti įvesti kasdienes pastabas, susijusias su viršuje esančio langelio kalendorine diena" sqref="B5" xr:uid="{00000000-0002-0000-0000-000009000000}"/>
    <dataValidation allowBlank="1" showInputMessage="1" prompt="Šiame langelyje įveskite mėnesio pastabas" sqref="D15:H15" xr:uid="{00000000-0002-0000-0000-00000A000000}"/>
    <dataValidation allowBlank="1" showInputMessage="1" prompt="Langelyje toliau įveskite mėnesio pastabas" sqref="D14:H14" xr:uid="{00000000-0002-0000-0000-00000B000000}"/>
    <dataValidation allowBlank="1" showInputMessage="1" showErrorMessage="1" prompt="Įveskite metus ir pasirinkite kalendoriaus pradžios dieną žemiau esančiuose langeliuose. Šie kalendoriaus parametrų langeliai nespausdinami" sqref="K3" xr:uid="{00000000-0002-0000-0000-00000C000000}"/>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42"/>
  <sheetViews>
    <sheetView showGridLines="0" showRowColHeaders="0" topLeftCell="A4" workbookViewId="0">
      <selection activeCell="C19" sqref="C19"/>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321" t="str">
        <f>"Spalis "&amp;KalendoriniaiMetai</f>
        <v>Spalis 2023</v>
      </c>
      <c r="C2" s="321"/>
      <c r="D2" s="321"/>
      <c r="E2" s="17"/>
      <c r="F2" s="3"/>
      <c r="G2" s="3"/>
      <c r="H2" s="4"/>
    </row>
    <row r="3" spans="1:9" s="5" customFormat="1" ht="19.5" customHeight="1" thickBot="1" x14ac:dyDescent="0.25">
      <c r="A3" s="1"/>
      <c r="B3" s="90" t="str">
        <f>SavaitėsPradžia</f>
        <v>pirmadienis</v>
      </c>
      <c r="C3" s="90" t="str">
        <f t="shared" ref="C3:H3" si="0">TEXT(C4,"dddd")</f>
        <v>antradienis</v>
      </c>
      <c r="D3" s="90" t="str">
        <f t="shared" si="0"/>
        <v>trečiadienis</v>
      </c>
      <c r="E3" s="90" t="str">
        <f t="shared" si="0"/>
        <v>ketvirtadienis</v>
      </c>
      <c r="F3" s="90" t="str">
        <f t="shared" si="0"/>
        <v>penktadienis</v>
      </c>
      <c r="G3" s="90" t="str">
        <f t="shared" si="0"/>
        <v>šeštadienis</v>
      </c>
      <c r="H3" s="90" t="str">
        <f t="shared" si="0"/>
        <v>sekmadienis</v>
      </c>
    </row>
    <row r="4" spans="1:9" s="7" customFormat="1" ht="19.5" customHeight="1" x14ac:dyDescent="0.2">
      <c r="A4" s="6"/>
      <c r="B4" s="16">
        <f t="array" ref="B4:H4">DienosIrSavaitės+DATE(KalendoriniaiMetai,10,1)-WEEKDAY(DATE(KalendoriniaiMetai,10,1),(SavaitėsPradžia="Pirmadienis")+1)+1</f>
        <v>45194</v>
      </c>
      <c r="C4" s="16">
        <v>45195</v>
      </c>
      <c r="D4" s="16">
        <v>45196</v>
      </c>
      <c r="E4" s="16">
        <v>45197</v>
      </c>
      <c r="F4" s="16">
        <v>45198</v>
      </c>
      <c r="G4" s="16">
        <v>45199</v>
      </c>
      <c r="H4" s="98">
        <v>45200</v>
      </c>
    </row>
    <row r="5" spans="1:9" s="12" customFormat="1" ht="48" customHeight="1" x14ac:dyDescent="0.2">
      <c r="A5" s="10"/>
      <c r="B5" s="11"/>
      <c r="C5" s="11"/>
      <c r="D5" s="11"/>
      <c r="E5" s="11"/>
      <c r="F5" s="11"/>
      <c r="G5" s="11"/>
      <c r="H5" s="91"/>
    </row>
    <row r="6" spans="1:9" s="7" customFormat="1" ht="19.5" customHeight="1" x14ac:dyDescent="0.2">
      <c r="A6" s="6"/>
      <c r="B6" s="92">
        <f t="array" ref="B6:H6">DienosIrSavaitės+DATE(KalendoriniaiMetai,10,1)-WEEKDAY(DATE(KalendoriniaiMetai,10,1),(SavaitėsPradžia="Pirmadienis")+1)+8</f>
        <v>45201</v>
      </c>
      <c r="C6" s="92">
        <v>45202</v>
      </c>
      <c r="D6" s="92">
        <v>45203</v>
      </c>
      <c r="E6" s="92">
        <v>45204</v>
      </c>
      <c r="F6" s="92">
        <v>45205</v>
      </c>
      <c r="G6" s="92">
        <v>45206</v>
      </c>
      <c r="H6" s="85">
        <v>45207</v>
      </c>
    </row>
    <row r="7" spans="1:9" s="7" customFormat="1" ht="19.5" customHeight="1" x14ac:dyDescent="0.2">
      <c r="A7" s="6"/>
      <c r="B7" s="345" t="s">
        <v>27</v>
      </c>
      <c r="C7" s="329" t="s">
        <v>24</v>
      </c>
      <c r="D7" s="343" t="s">
        <v>27</v>
      </c>
      <c r="E7" s="345" t="s">
        <v>27</v>
      </c>
      <c r="F7" s="347" t="s">
        <v>28</v>
      </c>
      <c r="G7" s="349"/>
      <c r="H7" s="335"/>
    </row>
    <row r="8" spans="1:9" s="7" customFormat="1" ht="19.5" customHeight="1" x14ac:dyDescent="0.2">
      <c r="A8" s="6"/>
      <c r="B8" s="351"/>
      <c r="C8" s="330"/>
      <c r="D8" s="344"/>
      <c r="E8" s="346"/>
      <c r="F8" s="348"/>
      <c r="G8" s="350"/>
      <c r="H8" s="336"/>
    </row>
    <row r="9" spans="1:9" s="7" customFormat="1" ht="19.5" customHeight="1" x14ac:dyDescent="0.2">
      <c r="A9" s="6"/>
      <c r="B9" s="351"/>
      <c r="C9" s="330"/>
      <c r="D9" s="344"/>
      <c r="E9" s="346"/>
      <c r="F9" s="348"/>
      <c r="G9" s="350"/>
      <c r="H9" s="336"/>
    </row>
    <row r="10" spans="1:9" s="7" customFormat="1" ht="19.5" customHeight="1" x14ac:dyDescent="0.2">
      <c r="A10" s="6"/>
      <c r="B10" s="351"/>
      <c r="C10" s="330"/>
      <c r="D10" s="344"/>
      <c r="E10" s="346"/>
      <c r="F10" s="348"/>
      <c r="G10" s="350"/>
      <c r="H10" s="336"/>
    </row>
    <row r="11" spans="1:9" s="7" customFormat="1" ht="19.5" customHeight="1" x14ac:dyDescent="0.2">
      <c r="A11" s="6"/>
      <c r="B11" s="352"/>
      <c r="C11" s="331"/>
      <c r="D11" s="344"/>
      <c r="E11" s="346"/>
      <c r="F11" s="348"/>
      <c r="G11" s="350"/>
      <c r="H11" s="336"/>
    </row>
    <row r="12" spans="1:9" s="7" customFormat="1" ht="19.5" customHeight="1" x14ac:dyDescent="0.2">
      <c r="A12" s="6"/>
      <c r="B12" s="95">
        <f t="array" ref="B12:H12">DienosIrSavaitės+DATE(KalendoriniaiMetai,10,1)-WEEKDAY(DATE(KalendoriniaiMetai,10,1),(SavaitėsPradžia="Pirmadienis")+1)+15</f>
        <v>45208</v>
      </c>
      <c r="C12" s="95">
        <v>45209</v>
      </c>
      <c r="D12" s="95">
        <v>45210</v>
      </c>
      <c r="E12" s="95">
        <v>45211</v>
      </c>
      <c r="F12" s="95">
        <v>45212</v>
      </c>
      <c r="G12" s="95">
        <v>45213</v>
      </c>
      <c r="H12" s="95">
        <v>45214</v>
      </c>
    </row>
    <row r="13" spans="1:9" s="12" customFormat="1" ht="48" customHeight="1" x14ac:dyDescent="0.2">
      <c r="A13" s="10"/>
      <c r="B13" s="96"/>
      <c r="C13" s="93"/>
      <c r="D13" s="93"/>
      <c r="E13" s="93"/>
      <c r="F13" s="97"/>
      <c r="G13" s="96"/>
      <c r="H13" s="96"/>
    </row>
    <row r="14" spans="1:9" s="7" customFormat="1" ht="19.5" customHeight="1" x14ac:dyDescent="0.2">
      <c r="A14" s="6"/>
      <c r="B14" s="92">
        <f t="array" ref="B14:H14">DienosIrSavaitės+DATE(KalendoriniaiMetai,10,1)-WEEKDAY(DATE(KalendoriniaiMetai,10,1),(SavaitėsPradžia="Pirmadienis")+1)+22</f>
        <v>45215</v>
      </c>
      <c r="C14" s="92">
        <v>45216</v>
      </c>
      <c r="D14" s="92">
        <v>45217</v>
      </c>
      <c r="E14" s="92">
        <v>45218</v>
      </c>
      <c r="F14" s="92">
        <v>45219</v>
      </c>
      <c r="G14" s="92">
        <v>45220</v>
      </c>
      <c r="H14" s="92">
        <v>45221</v>
      </c>
    </row>
    <row r="15" spans="1:9" s="12" customFormat="1" ht="48" customHeight="1" x14ac:dyDescent="0.2">
      <c r="A15" s="10"/>
      <c r="B15" s="93"/>
      <c r="C15" s="93"/>
      <c r="D15" s="94"/>
      <c r="E15" s="93"/>
      <c r="F15" s="93"/>
      <c r="G15" s="93"/>
      <c r="H15" s="230" t="s">
        <v>20</v>
      </c>
    </row>
    <row r="16" spans="1:9" s="7" customFormat="1" ht="19.5" customHeight="1" x14ac:dyDescent="0.2">
      <c r="A16" s="6"/>
      <c r="B16" s="95">
        <f t="array" ref="B16:H16">DienosIrSavaitės+DATE(KalendoriniaiMetai,10,1)-WEEKDAY(DATE(KalendoriniaiMetai,10,1),(SavaitėsPradžia="Pirmadienis")+1)+29</f>
        <v>45222</v>
      </c>
      <c r="C16" s="95">
        <v>45223</v>
      </c>
      <c r="D16" s="95">
        <v>45224</v>
      </c>
      <c r="E16" s="95">
        <v>45225</v>
      </c>
      <c r="F16" s="95">
        <v>45226</v>
      </c>
      <c r="G16" s="95">
        <v>45227</v>
      </c>
      <c r="H16" s="95">
        <v>45228</v>
      </c>
    </row>
    <row r="17" spans="1:8" s="12" customFormat="1" ht="48" customHeight="1" x14ac:dyDescent="0.2">
      <c r="A17" s="10"/>
      <c r="B17" s="237" t="s">
        <v>13</v>
      </c>
      <c r="C17" s="236" t="s">
        <v>13</v>
      </c>
      <c r="D17" s="236" t="s">
        <v>13</v>
      </c>
      <c r="E17" s="236" t="s">
        <v>13</v>
      </c>
      <c r="F17" s="236" t="s">
        <v>13</v>
      </c>
      <c r="G17" s="197"/>
      <c r="H17" s="197"/>
    </row>
    <row r="18" spans="1:8" s="7" customFormat="1" ht="19.5" customHeight="1" x14ac:dyDescent="0.2">
      <c r="A18" s="6"/>
      <c r="B18" s="92">
        <f t="array" ref="B18:C18">DienosIrSavaitės+DATE(KalendoriniaiMetai,10,1)-WEEKDAY(DATE(KalendoriniaiMetai,10,1),(SavaitėsPradžia="Pirmadienis")+1)+36</f>
        <v>45229</v>
      </c>
      <c r="C18" s="196">
        <v>45230</v>
      </c>
      <c r="D18" s="338" t="s">
        <v>5</v>
      </c>
      <c r="E18" s="339"/>
      <c r="F18" s="339"/>
      <c r="G18" s="339"/>
      <c r="H18" s="340"/>
    </row>
    <row r="19" spans="1:8" s="12" customFormat="1" ht="48" customHeight="1" x14ac:dyDescent="0.2">
      <c r="A19" s="10"/>
      <c r="B19" s="236" t="s">
        <v>13</v>
      </c>
      <c r="C19" s="237" t="s">
        <v>21</v>
      </c>
      <c r="D19" s="341" t="s">
        <v>30</v>
      </c>
      <c r="E19" s="341"/>
      <c r="F19" s="341"/>
      <c r="G19" s="341"/>
      <c r="H19" s="341"/>
    </row>
    <row r="20" spans="1:8" x14ac:dyDescent="0.2">
      <c r="D20" s="342"/>
      <c r="E20" s="342"/>
      <c r="F20" s="342"/>
      <c r="G20" s="342"/>
      <c r="H20" s="342"/>
    </row>
    <row r="21" spans="1:8" x14ac:dyDescent="0.2">
      <c r="D21" s="342"/>
      <c r="E21" s="342"/>
      <c r="F21" s="342"/>
      <c r="G21" s="342"/>
      <c r="H21" s="342"/>
    </row>
    <row r="22" spans="1:8" x14ac:dyDescent="0.2">
      <c r="D22" s="342"/>
      <c r="E22" s="342"/>
      <c r="F22" s="342"/>
      <c r="G22" s="342"/>
      <c r="H22" s="342"/>
    </row>
    <row r="23" spans="1:8" x14ac:dyDescent="0.2">
      <c r="D23" s="342"/>
      <c r="E23" s="342"/>
      <c r="F23" s="342"/>
      <c r="G23" s="342"/>
      <c r="H23" s="342"/>
    </row>
    <row r="24" spans="1:8" x14ac:dyDescent="0.2">
      <c r="D24" s="342"/>
      <c r="E24" s="342"/>
      <c r="F24" s="342"/>
      <c r="G24" s="342"/>
      <c r="H24" s="342"/>
    </row>
    <row r="25" spans="1:8" x14ac:dyDescent="0.2">
      <c r="D25" s="342"/>
      <c r="E25" s="342"/>
      <c r="F25" s="342"/>
      <c r="G25" s="342"/>
      <c r="H25" s="342"/>
    </row>
    <row r="26" spans="1:8" x14ac:dyDescent="0.2">
      <c r="D26" s="342"/>
      <c r="E26" s="342"/>
      <c r="F26" s="342"/>
      <c r="G26" s="342"/>
      <c r="H26" s="342"/>
    </row>
    <row r="27" spans="1:8" x14ac:dyDescent="0.2">
      <c r="D27" s="342"/>
      <c r="E27" s="342"/>
      <c r="F27" s="342"/>
      <c r="G27" s="342"/>
      <c r="H27" s="342"/>
    </row>
    <row r="28" spans="1:8" x14ac:dyDescent="0.2">
      <c r="D28" s="342"/>
      <c r="E28" s="342"/>
      <c r="F28" s="342"/>
      <c r="G28" s="342"/>
      <c r="H28" s="342"/>
    </row>
    <row r="29" spans="1:8" x14ac:dyDescent="0.2">
      <c r="D29" s="342"/>
      <c r="E29" s="342"/>
      <c r="F29" s="342"/>
      <c r="G29" s="342"/>
      <c r="H29" s="342"/>
    </row>
    <row r="30" spans="1:8" x14ac:dyDescent="0.2">
      <c r="D30" s="342"/>
      <c r="E30" s="342"/>
      <c r="F30" s="342"/>
      <c r="G30" s="342"/>
      <c r="H30" s="342"/>
    </row>
    <row r="31" spans="1:8" x14ac:dyDescent="0.2">
      <c r="D31" s="342"/>
      <c r="E31" s="342"/>
      <c r="F31" s="342"/>
      <c r="G31" s="342"/>
      <c r="H31" s="342"/>
    </row>
    <row r="32" spans="1:8" x14ac:dyDescent="0.2">
      <c r="D32" s="342"/>
      <c r="E32" s="342"/>
      <c r="F32" s="342"/>
      <c r="G32" s="342"/>
      <c r="H32" s="342"/>
    </row>
    <row r="33" spans="4:8" x14ac:dyDescent="0.2">
      <c r="D33" s="342"/>
      <c r="E33" s="342"/>
      <c r="F33" s="342"/>
      <c r="G33" s="342"/>
      <c r="H33" s="342"/>
    </row>
    <row r="34" spans="4:8" x14ac:dyDescent="0.2">
      <c r="D34" s="342"/>
      <c r="E34" s="342"/>
      <c r="F34" s="342"/>
      <c r="G34" s="342"/>
      <c r="H34" s="342"/>
    </row>
    <row r="35" spans="4:8" x14ac:dyDescent="0.2">
      <c r="D35" s="342"/>
      <c r="E35" s="342"/>
      <c r="F35" s="342"/>
      <c r="G35" s="342"/>
      <c r="H35" s="342"/>
    </row>
    <row r="36" spans="4:8" x14ac:dyDescent="0.2">
      <c r="D36" s="342"/>
      <c r="E36" s="342"/>
      <c r="F36" s="342"/>
      <c r="G36" s="342"/>
      <c r="H36" s="342"/>
    </row>
    <row r="37" spans="4:8" x14ac:dyDescent="0.2">
      <c r="D37" s="342"/>
      <c r="E37" s="342"/>
      <c r="F37" s="342"/>
      <c r="G37" s="342"/>
      <c r="H37" s="342"/>
    </row>
    <row r="38" spans="4:8" x14ac:dyDescent="0.2">
      <c r="D38" s="342"/>
      <c r="E38" s="342"/>
      <c r="F38" s="342"/>
      <c r="G38" s="342"/>
      <c r="H38" s="342"/>
    </row>
    <row r="39" spans="4:8" x14ac:dyDescent="0.2">
      <c r="D39" s="342"/>
      <c r="E39" s="342"/>
      <c r="F39" s="342"/>
      <c r="G39" s="342"/>
      <c r="H39" s="342"/>
    </row>
    <row r="40" spans="4:8" x14ac:dyDescent="0.2">
      <c r="D40" s="342"/>
      <c r="E40" s="342"/>
      <c r="F40" s="342"/>
      <c r="G40" s="342"/>
      <c r="H40" s="342"/>
    </row>
    <row r="41" spans="4:8" x14ac:dyDescent="0.2">
      <c r="D41" s="342"/>
      <c r="E41" s="342"/>
      <c r="F41" s="342"/>
      <c r="G41" s="342"/>
      <c r="H41" s="342"/>
    </row>
    <row r="42" spans="4:8" x14ac:dyDescent="0.2">
      <c r="D42" s="342"/>
      <c r="E42" s="342"/>
      <c r="F42" s="342"/>
      <c r="G42" s="342"/>
      <c r="H42" s="342"/>
    </row>
  </sheetData>
  <mergeCells count="10">
    <mergeCell ref="B2:D2"/>
    <mergeCell ref="D18:H18"/>
    <mergeCell ref="D19:H42"/>
    <mergeCell ref="D7:D11"/>
    <mergeCell ref="E7:E11"/>
    <mergeCell ref="F7:F11"/>
    <mergeCell ref="G7:G11"/>
    <mergeCell ref="H7:H11"/>
    <mergeCell ref="C7:C11"/>
    <mergeCell ref="B7:B11"/>
  </mergeCells>
  <conditionalFormatting sqref="B4:G4">
    <cfRule type="expression" dxfId="5" priority="1">
      <formula>DAY(B4)&gt;8</formula>
    </cfRule>
  </conditionalFormatting>
  <conditionalFormatting sqref="B16:H16 B18:C18">
    <cfRule type="expression" dxfId="4" priority="2">
      <formula>AND(DAY(B16)&gt;=1,DAY(B16)&lt;=15)</formula>
    </cfRule>
  </conditionalFormatting>
  <dataValidations count="8">
    <dataValidation allowBlank="1" showInputMessage="1" showErrorMessage="1" prompt="Automatiškai nustatyta savaitės diena" sqref="C3:H3" xr:uid="{00000000-0002-0000-0900-000000000000}"/>
    <dataValidation allowBlank="1" showInputMessage="1" showErrorMessage="1" prompt="Spalis mėnesio kalendorius" sqref="A1" xr:uid="{00000000-0002-0000-0900-000001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900-000002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900-000003000000}"/>
    <dataValidation allowBlank="1" showInputMessage="1" prompt="Langelyje toliau įveskite mėnesio pastabas" sqref="D18:H18" xr:uid="{00000000-0002-0000-0900-000004000000}"/>
    <dataValidation allowBlank="1" showInputMessage="1" prompt="Šiame langelyje įveskite mėnesio pastabas" sqref="D19" xr:uid="{00000000-0002-0000-0900-000005000000}"/>
    <dataValidation allowBlank="1" showInputMessage="1" showErrorMessage="1" prompt="Ši eilutė ir eilutės 7, 9, 11, 13 ir 15 yra langeliai, skirti įvesti kasdienes pastabas, susijusias su viršuje esančio langelio kalendorine diena." sqref="B5" xr:uid="{00000000-0002-0000-09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900-000007000000}"/>
  </dataValidations>
  <printOptions horizontalCentered="1"/>
  <pageMargins left="0.25" right="0.25" top="0.5" bottom="0.5" header="0.3" footer="0.3"/>
  <pageSetup paperSize="9" scale="95"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U78"/>
  <sheetViews>
    <sheetView showGridLines="0" showRowColHeaders="0" topLeftCell="A10" workbookViewId="0">
      <selection activeCell="N23" sqref="N23"/>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321" t="str">
        <f>"Lapkritis "&amp;KalendoriniaiMetai</f>
        <v>Lapkritis 2023</v>
      </c>
      <c r="C2" s="321"/>
      <c r="D2" s="321"/>
      <c r="E2" s="17"/>
      <c r="F2" s="3"/>
      <c r="G2" s="3"/>
      <c r="H2" s="4"/>
    </row>
    <row r="3" spans="1:9" s="5" customFormat="1" ht="19.5" customHeight="1" thickBot="1" x14ac:dyDescent="0.25">
      <c r="A3" s="1"/>
      <c r="B3" s="194" t="str">
        <f>SavaitėsPradžia</f>
        <v>pirmadienis</v>
      </c>
      <c r="C3" s="194" t="str">
        <f t="shared" ref="C3:H3" si="0">TEXT(C4,"dddd")</f>
        <v>antradienis</v>
      </c>
      <c r="D3" s="194" t="str">
        <f t="shared" si="0"/>
        <v>trečiadienis</v>
      </c>
      <c r="E3" s="194" t="str">
        <f t="shared" si="0"/>
        <v>ketvirtadienis</v>
      </c>
      <c r="F3" s="194" t="str">
        <f t="shared" si="0"/>
        <v>penktadienis</v>
      </c>
      <c r="G3" s="194" t="str">
        <f t="shared" si="0"/>
        <v>šeštadienis</v>
      </c>
      <c r="H3" s="194" t="str">
        <f t="shared" si="0"/>
        <v>sekmadienis</v>
      </c>
    </row>
    <row r="4" spans="1:9" s="7" customFormat="1" ht="19.5" customHeight="1" x14ac:dyDescent="0.2">
      <c r="A4" s="6"/>
      <c r="B4" s="28">
        <f t="array" ref="B4:H4">DienosIrSavaitės+DATE(KalendoriniaiMetai,11,1)-WEEKDAY(DATE(KalendoriniaiMetai,11,1),(SavaitėsPradžia="Pirmadienis")+1)+1</f>
        <v>45229</v>
      </c>
      <c r="C4" s="191">
        <v>45230</v>
      </c>
      <c r="D4" s="204">
        <v>45231</v>
      </c>
      <c r="E4" s="204">
        <v>45232</v>
      </c>
      <c r="F4" s="192">
        <v>45233</v>
      </c>
      <c r="G4" s="193">
        <v>45234</v>
      </c>
      <c r="H4" s="192">
        <v>45235</v>
      </c>
    </row>
    <row r="5" spans="1:9" s="7" customFormat="1" ht="19.5" customHeight="1" x14ac:dyDescent="0.2">
      <c r="A5" s="6"/>
      <c r="B5" s="28"/>
      <c r="C5" s="191"/>
      <c r="D5" s="238"/>
      <c r="E5" s="238"/>
      <c r="F5" s="381" t="s">
        <v>31</v>
      </c>
      <c r="G5" s="240"/>
      <c r="H5" s="239"/>
    </row>
    <row r="6" spans="1:9" s="7" customFormat="1" ht="19.5" customHeight="1" x14ac:dyDescent="0.2">
      <c r="A6" s="6"/>
      <c r="B6" s="28"/>
      <c r="C6" s="191"/>
      <c r="D6" s="238"/>
      <c r="E6" s="238"/>
      <c r="F6" s="382"/>
      <c r="G6" s="240"/>
      <c r="H6" s="239"/>
    </row>
    <row r="7" spans="1:9" s="7" customFormat="1" ht="19.5" customHeight="1" x14ac:dyDescent="0.2">
      <c r="A7" s="6"/>
      <c r="B7" s="28"/>
      <c r="C7" s="191"/>
      <c r="D7" s="238"/>
      <c r="E7" s="238"/>
      <c r="F7" s="382"/>
      <c r="G7" s="240"/>
      <c r="H7" s="239"/>
    </row>
    <row r="8" spans="1:9" s="12" customFormat="1" ht="48" customHeight="1" x14ac:dyDescent="0.2">
      <c r="A8" s="10"/>
      <c r="B8" s="30"/>
      <c r="C8" s="183"/>
      <c r="D8" s="184"/>
      <c r="E8" s="184"/>
      <c r="F8" s="383"/>
      <c r="G8" s="182"/>
      <c r="H8" s="184"/>
    </row>
    <row r="9" spans="1:9" s="7" customFormat="1" ht="19.5" customHeight="1" x14ac:dyDescent="0.2">
      <c r="A9" s="189"/>
      <c r="B9" s="181">
        <f t="array" ref="B9:H9">DienosIrSavaitės+DATE(KalendoriniaiMetai,11,1)-WEEKDAY(DATE(KalendoriniaiMetai,11,1),(SavaitėsPradžia="Pirmadienis")+1)+8</f>
        <v>45236</v>
      </c>
      <c r="C9" s="185">
        <v>45237</v>
      </c>
      <c r="D9" s="185">
        <v>45238</v>
      </c>
      <c r="E9" s="185">
        <v>45239</v>
      </c>
      <c r="F9" s="185">
        <v>45240</v>
      </c>
      <c r="G9" s="180">
        <v>45241</v>
      </c>
      <c r="H9" s="185">
        <v>45242</v>
      </c>
    </row>
    <row r="10" spans="1:9" s="7" customFormat="1" ht="19.5" customHeight="1" x14ac:dyDescent="0.2">
      <c r="A10" s="189"/>
      <c r="B10" s="384" t="s">
        <v>27</v>
      </c>
      <c r="C10" s="387" t="s">
        <v>32</v>
      </c>
      <c r="D10" s="384"/>
      <c r="E10" s="390"/>
      <c r="F10" s="390"/>
      <c r="G10" s="390"/>
      <c r="H10" s="390"/>
    </row>
    <row r="11" spans="1:9" s="7" customFormat="1" ht="19.5" customHeight="1" x14ac:dyDescent="0.2">
      <c r="A11" s="189"/>
      <c r="B11" s="385"/>
      <c r="C11" s="388"/>
      <c r="D11" s="385"/>
      <c r="E11" s="391"/>
      <c r="F11" s="391"/>
      <c r="G11" s="391"/>
      <c r="H11" s="391"/>
    </row>
    <row r="12" spans="1:9" s="7" customFormat="1" ht="19.5" customHeight="1" x14ac:dyDescent="0.2">
      <c r="A12" s="189"/>
      <c r="B12" s="385"/>
      <c r="C12" s="388"/>
      <c r="D12" s="385"/>
      <c r="E12" s="391"/>
      <c r="F12" s="391"/>
      <c r="G12" s="391"/>
      <c r="H12" s="391"/>
    </row>
    <row r="13" spans="1:9" s="12" customFormat="1" ht="48" customHeight="1" x14ac:dyDescent="0.2">
      <c r="A13" s="190"/>
      <c r="B13" s="386"/>
      <c r="C13" s="389"/>
      <c r="D13" s="386"/>
      <c r="E13" s="392"/>
      <c r="F13" s="392"/>
      <c r="G13" s="392"/>
      <c r="H13" s="392"/>
    </row>
    <row r="14" spans="1:9" s="7" customFormat="1" ht="19.5" customHeight="1" x14ac:dyDescent="0.2">
      <c r="A14" s="189"/>
      <c r="B14" s="188">
        <f t="array" ref="B14:H14">DienosIrSavaitės+DATE(KalendoriniaiMetai,11,1)-WEEKDAY(DATE(KalendoriniaiMetai,11,1),(SavaitėsPradžia="Pirmadienis")+1)+15</f>
        <v>45243</v>
      </c>
      <c r="C14" s="187">
        <v>45244</v>
      </c>
      <c r="D14" s="187">
        <v>45245</v>
      </c>
      <c r="E14" s="243">
        <v>45246</v>
      </c>
      <c r="F14" s="243">
        <v>45247</v>
      </c>
      <c r="G14" s="186">
        <v>45248</v>
      </c>
      <c r="H14" s="187">
        <v>45249</v>
      </c>
    </row>
    <row r="15" spans="1:9" s="12" customFormat="1" ht="48" customHeight="1" x14ac:dyDescent="0.2">
      <c r="A15" s="190"/>
      <c r="B15" s="2"/>
      <c r="C15" s="245"/>
      <c r="D15" s="246"/>
      <c r="E15" s="252"/>
      <c r="F15" s="244"/>
      <c r="G15" s="2"/>
      <c r="H15" s="242"/>
    </row>
    <row r="16" spans="1:9" s="7" customFormat="1" ht="19.5" customHeight="1" x14ac:dyDescent="0.2">
      <c r="A16" s="164"/>
      <c r="B16" s="247">
        <f t="array" ref="B16:H16">DienosIrSavaitės+DATE(KalendoriniaiMetai,11,1)-WEEKDAY(DATE(KalendoriniaiMetai,11,1),(SavaitėsPradžia="Pirmadienis")+1)+22</f>
        <v>45250</v>
      </c>
      <c r="C16" s="248">
        <v>45251</v>
      </c>
      <c r="D16" s="250">
        <v>45252</v>
      </c>
      <c r="E16" s="249">
        <v>45253</v>
      </c>
      <c r="F16" s="256">
        <v>45254</v>
      </c>
      <c r="G16" s="256">
        <v>45255</v>
      </c>
      <c r="H16" s="251">
        <v>45256</v>
      </c>
    </row>
    <row r="17" spans="1:21" s="7" customFormat="1" ht="19.5" customHeight="1" x14ac:dyDescent="0.2">
      <c r="A17" s="164"/>
      <c r="B17" s="363"/>
      <c r="C17" s="363"/>
      <c r="D17" s="360" t="s">
        <v>20</v>
      </c>
      <c r="E17" s="393" t="s">
        <v>33</v>
      </c>
      <c r="F17" s="396" t="s">
        <v>34</v>
      </c>
      <c r="G17" s="399"/>
      <c r="H17" s="399"/>
    </row>
    <row r="18" spans="1:21" s="7" customFormat="1" ht="19.5" customHeight="1" x14ac:dyDescent="0.2">
      <c r="A18" s="164"/>
      <c r="B18" s="364"/>
      <c r="C18" s="364"/>
      <c r="D18" s="361"/>
      <c r="E18" s="394"/>
      <c r="F18" s="397"/>
      <c r="G18" s="400"/>
      <c r="H18" s="400"/>
    </row>
    <row r="19" spans="1:21" s="7" customFormat="1" ht="19.5" customHeight="1" x14ac:dyDescent="0.2">
      <c r="A19" s="164"/>
      <c r="B19" s="364"/>
      <c r="C19" s="364"/>
      <c r="D19" s="361"/>
      <c r="E19" s="394"/>
      <c r="F19" s="397"/>
      <c r="G19" s="400"/>
      <c r="H19" s="400"/>
    </row>
    <row r="20" spans="1:21" s="7" customFormat="1" ht="19.5" customHeight="1" x14ac:dyDescent="0.2">
      <c r="A20" s="164"/>
      <c r="B20" s="364"/>
      <c r="C20" s="364"/>
      <c r="D20" s="361"/>
      <c r="E20" s="394"/>
      <c r="F20" s="397"/>
      <c r="G20" s="400"/>
      <c r="H20" s="400"/>
    </row>
    <row r="21" spans="1:21" s="7" customFormat="1" ht="19.5" customHeight="1" x14ac:dyDescent="0.2">
      <c r="A21" s="164"/>
      <c r="B21" s="364"/>
      <c r="C21" s="364"/>
      <c r="D21" s="361"/>
      <c r="E21" s="394"/>
      <c r="F21" s="397"/>
      <c r="G21" s="400"/>
      <c r="H21" s="400"/>
    </row>
    <row r="22" spans="1:21" s="12" customFormat="1" ht="48" customHeight="1" x14ac:dyDescent="0.2">
      <c r="A22" s="241"/>
      <c r="B22" s="364"/>
      <c r="C22" s="365"/>
      <c r="D22" s="362"/>
      <c r="E22" s="395"/>
      <c r="F22" s="398"/>
      <c r="G22" s="401"/>
      <c r="H22" s="401"/>
    </row>
    <row r="23" spans="1:21" s="7" customFormat="1" ht="19.5" customHeight="1" x14ac:dyDescent="0.2">
      <c r="A23" s="164"/>
      <c r="B23" s="254">
        <f t="array" ref="B23:H23">DienosIrSavaitės+DATE(KalendoriniaiMetai,11,1)-WEEKDAY(DATE(KalendoriniaiMetai,11,1),(SavaitėsPradžia="Pirmadienis")+1)+29</f>
        <v>45257</v>
      </c>
      <c r="C23" s="257">
        <v>45258</v>
      </c>
      <c r="D23" s="253">
        <v>45259</v>
      </c>
      <c r="E23" s="255">
        <v>45260</v>
      </c>
      <c r="F23" s="59">
        <v>45261</v>
      </c>
      <c r="G23" s="59">
        <v>45262</v>
      </c>
      <c r="H23" s="59">
        <v>45263</v>
      </c>
    </row>
    <row r="24" spans="1:21" s="7" customFormat="1" ht="19.5" customHeight="1" x14ac:dyDescent="0.2">
      <c r="A24" s="164"/>
      <c r="B24" s="366" t="s">
        <v>36</v>
      </c>
      <c r="C24" s="369" t="s">
        <v>37</v>
      </c>
      <c r="D24" s="369" t="s">
        <v>38</v>
      </c>
      <c r="E24" s="353" t="s">
        <v>35</v>
      </c>
      <c r="F24" s="357"/>
      <c r="G24" s="358"/>
      <c r="H24" s="359"/>
    </row>
    <row r="25" spans="1:21" s="7" customFormat="1" ht="19.5" customHeight="1" x14ac:dyDescent="0.2">
      <c r="A25" s="164"/>
      <c r="B25" s="367"/>
      <c r="C25" s="370"/>
      <c r="D25" s="370"/>
      <c r="E25" s="354"/>
      <c r="F25" s="357"/>
      <c r="G25" s="358"/>
      <c r="H25" s="359"/>
    </row>
    <row r="26" spans="1:21" s="7" customFormat="1" ht="19.5" customHeight="1" x14ac:dyDescent="0.2">
      <c r="A26" s="164"/>
      <c r="B26" s="367"/>
      <c r="C26" s="370"/>
      <c r="D26" s="370"/>
      <c r="E26" s="354"/>
      <c r="F26" s="357"/>
      <c r="G26" s="358"/>
      <c r="H26" s="359"/>
    </row>
    <row r="27" spans="1:21" s="7" customFormat="1" ht="19.5" customHeight="1" x14ac:dyDescent="0.2">
      <c r="A27" s="164"/>
      <c r="B27" s="367"/>
      <c r="C27" s="370"/>
      <c r="D27" s="370"/>
      <c r="E27" s="354"/>
      <c r="F27" s="357"/>
      <c r="G27" s="358"/>
      <c r="H27" s="359"/>
    </row>
    <row r="28" spans="1:21" s="7" customFormat="1" ht="19.5" customHeight="1" x14ac:dyDescent="0.2">
      <c r="A28" s="164"/>
      <c r="B28" s="367"/>
      <c r="C28" s="370"/>
      <c r="D28" s="370"/>
      <c r="E28" s="354"/>
      <c r="F28" s="357"/>
      <c r="G28" s="358"/>
      <c r="H28" s="359"/>
    </row>
    <row r="29" spans="1:21" s="7" customFormat="1" ht="19.5" customHeight="1" x14ac:dyDescent="0.2">
      <c r="A29" s="356"/>
      <c r="B29" s="367"/>
      <c r="C29" s="370"/>
      <c r="D29" s="370"/>
      <c r="E29" s="354"/>
      <c r="F29" s="357"/>
      <c r="G29" s="358"/>
      <c r="H29" s="359"/>
    </row>
    <row r="30" spans="1:21" s="12" customFormat="1" ht="48" customHeight="1" x14ac:dyDescent="0.2">
      <c r="A30" s="356"/>
      <c r="B30" s="368"/>
      <c r="C30" s="371"/>
      <c r="D30" s="371"/>
      <c r="E30" s="355"/>
      <c r="F30" s="357"/>
      <c r="G30" s="358"/>
      <c r="H30" s="359"/>
      <c r="K30" s="373"/>
      <c r="L30" s="373"/>
      <c r="M30" s="373"/>
      <c r="N30" s="373"/>
      <c r="O30" s="373"/>
      <c r="P30" s="373"/>
      <c r="Q30" s="373"/>
      <c r="R30" s="373"/>
      <c r="S30" s="373"/>
    </row>
    <row r="31" spans="1:21" s="7" customFormat="1" ht="19.5" customHeight="1" x14ac:dyDescent="0.2">
      <c r="A31" s="6"/>
      <c r="B31" s="374" t="s">
        <v>39</v>
      </c>
      <c r="C31" s="375"/>
      <c r="D31" s="375"/>
      <c r="E31" s="375"/>
      <c r="F31" s="375"/>
      <c r="G31" s="375"/>
      <c r="H31" s="376"/>
      <c r="K31" s="372" t="s">
        <v>40</v>
      </c>
      <c r="L31" s="372"/>
      <c r="M31" s="372"/>
      <c r="N31" s="372"/>
      <c r="O31" s="372"/>
      <c r="P31" s="372"/>
      <c r="Q31" s="372"/>
      <c r="R31" s="372"/>
      <c r="S31" s="372"/>
      <c r="T31" s="372"/>
      <c r="U31" s="372"/>
    </row>
    <row r="32" spans="1:21" s="12" customFormat="1" ht="48" customHeight="1" x14ac:dyDescent="0.2">
      <c r="A32" s="10"/>
      <c r="B32" s="377"/>
      <c r="C32" s="375"/>
      <c r="D32" s="375"/>
      <c r="E32" s="375"/>
      <c r="F32" s="375"/>
      <c r="G32" s="375"/>
      <c r="H32" s="376"/>
      <c r="K32" s="372"/>
      <c r="L32" s="372"/>
      <c r="M32" s="372"/>
      <c r="N32" s="372"/>
      <c r="O32" s="372"/>
      <c r="P32" s="372"/>
      <c r="Q32" s="372"/>
      <c r="R32" s="372"/>
      <c r="S32" s="372"/>
      <c r="T32" s="372"/>
      <c r="U32" s="372"/>
    </row>
    <row r="33" spans="2:21" x14ac:dyDescent="0.2">
      <c r="B33" s="377"/>
      <c r="C33" s="375"/>
      <c r="D33" s="375"/>
      <c r="E33" s="375"/>
      <c r="F33" s="375"/>
      <c r="G33" s="375"/>
      <c r="H33" s="376"/>
      <c r="K33" s="372"/>
      <c r="L33" s="372"/>
      <c r="M33" s="372"/>
      <c r="N33" s="372"/>
      <c r="O33" s="372"/>
      <c r="P33" s="372"/>
      <c r="Q33" s="372"/>
      <c r="R33" s="372"/>
      <c r="S33" s="372"/>
      <c r="T33" s="372"/>
      <c r="U33" s="372"/>
    </row>
    <row r="34" spans="2:21" x14ac:dyDescent="0.2">
      <c r="B34" s="377"/>
      <c r="C34" s="375"/>
      <c r="D34" s="375"/>
      <c r="E34" s="375"/>
      <c r="F34" s="375"/>
      <c r="G34" s="375"/>
      <c r="H34" s="376"/>
      <c r="K34" s="372"/>
      <c r="L34" s="372"/>
      <c r="M34" s="372"/>
      <c r="N34" s="372"/>
      <c r="O34" s="372"/>
      <c r="P34" s="372"/>
      <c r="Q34" s="372"/>
      <c r="R34" s="372"/>
      <c r="S34" s="372"/>
      <c r="T34" s="372"/>
      <c r="U34" s="372"/>
    </row>
    <row r="35" spans="2:21" x14ac:dyDescent="0.2">
      <c r="B35" s="377"/>
      <c r="C35" s="375"/>
      <c r="D35" s="375"/>
      <c r="E35" s="375"/>
      <c r="F35" s="375"/>
      <c r="G35" s="375"/>
      <c r="H35" s="376"/>
      <c r="K35" s="372"/>
      <c r="L35" s="372"/>
      <c r="M35" s="372"/>
      <c r="N35" s="372"/>
      <c r="O35" s="372"/>
      <c r="P35" s="372"/>
      <c r="Q35" s="372"/>
      <c r="R35" s="372"/>
      <c r="S35" s="372"/>
      <c r="T35" s="372"/>
      <c r="U35" s="372"/>
    </row>
    <row r="36" spans="2:21" x14ac:dyDescent="0.2">
      <c r="B36" s="377"/>
      <c r="C36" s="375"/>
      <c r="D36" s="375"/>
      <c r="E36" s="375"/>
      <c r="F36" s="375"/>
      <c r="G36" s="375"/>
      <c r="H36" s="376"/>
      <c r="K36" s="372"/>
      <c r="L36" s="372"/>
      <c r="M36" s="372"/>
      <c r="N36" s="372"/>
      <c r="O36" s="372"/>
      <c r="P36" s="372"/>
      <c r="Q36" s="372"/>
      <c r="R36" s="372"/>
      <c r="S36" s="372"/>
      <c r="T36" s="372"/>
      <c r="U36" s="372"/>
    </row>
    <row r="37" spans="2:21" x14ac:dyDescent="0.2">
      <c r="B37" s="377"/>
      <c r="C37" s="375"/>
      <c r="D37" s="375"/>
      <c r="E37" s="375"/>
      <c r="F37" s="375"/>
      <c r="G37" s="375"/>
      <c r="H37" s="376"/>
      <c r="K37" s="372"/>
      <c r="L37" s="372"/>
      <c r="M37" s="372"/>
      <c r="N37" s="372"/>
      <c r="O37" s="372"/>
      <c r="P37" s="372"/>
      <c r="Q37" s="372"/>
      <c r="R37" s="372"/>
      <c r="S37" s="372"/>
      <c r="T37" s="372"/>
      <c r="U37" s="372"/>
    </row>
    <row r="38" spans="2:21" x14ac:dyDescent="0.2">
      <c r="B38" s="377"/>
      <c r="C38" s="375"/>
      <c r="D38" s="375"/>
      <c r="E38" s="375"/>
      <c r="F38" s="375"/>
      <c r="G38" s="375"/>
      <c r="H38" s="376"/>
      <c r="K38" s="372"/>
      <c r="L38" s="372"/>
      <c r="M38" s="372"/>
      <c r="N38" s="372"/>
      <c r="O38" s="372"/>
      <c r="P38" s="372"/>
      <c r="Q38" s="372"/>
      <c r="R38" s="372"/>
      <c r="S38" s="372"/>
      <c r="T38" s="372"/>
      <c r="U38" s="372"/>
    </row>
    <row r="39" spans="2:21" x14ac:dyDescent="0.2">
      <c r="B39" s="377"/>
      <c r="C39" s="375"/>
      <c r="D39" s="375"/>
      <c r="E39" s="375"/>
      <c r="F39" s="375"/>
      <c r="G39" s="375"/>
      <c r="H39" s="376"/>
      <c r="K39" s="372"/>
      <c r="L39" s="372"/>
      <c r="M39" s="372"/>
      <c r="N39" s="372"/>
      <c r="O39" s="372"/>
      <c r="P39" s="372"/>
      <c r="Q39" s="372"/>
      <c r="R39" s="372"/>
      <c r="S39" s="372"/>
      <c r="T39" s="372"/>
      <c r="U39" s="372"/>
    </row>
    <row r="40" spans="2:21" x14ac:dyDescent="0.2">
      <c r="B40" s="377"/>
      <c r="C40" s="375"/>
      <c r="D40" s="375"/>
      <c r="E40" s="375"/>
      <c r="F40" s="375"/>
      <c r="G40" s="375"/>
      <c r="H40" s="376"/>
      <c r="K40" s="372"/>
      <c r="L40" s="372"/>
      <c r="M40" s="372"/>
      <c r="N40" s="372"/>
      <c r="O40" s="372"/>
      <c r="P40" s="372"/>
      <c r="Q40" s="372"/>
      <c r="R40" s="372"/>
      <c r="S40" s="372"/>
      <c r="T40" s="372"/>
      <c r="U40" s="372"/>
    </row>
    <row r="41" spans="2:21" x14ac:dyDescent="0.2">
      <c r="B41" s="377"/>
      <c r="C41" s="375"/>
      <c r="D41" s="375"/>
      <c r="E41" s="375"/>
      <c r="F41" s="375"/>
      <c r="G41" s="375"/>
      <c r="H41" s="376"/>
      <c r="K41" s="372"/>
      <c r="L41" s="372"/>
      <c r="M41" s="372"/>
      <c r="N41" s="372"/>
      <c r="O41" s="372"/>
      <c r="P41" s="372"/>
      <c r="Q41" s="372"/>
      <c r="R41" s="372"/>
      <c r="S41" s="372"/>
      <c r="T41" s="372"/>
      <c r="U41" s="372"/>
    </row>
    <row r="42" spans="2:21" x14ac:dyDescent="0.2">
      <c r="B42" s="377"/>
      <c r="C42" s="375"/>
      <c r="D42" s="375"/>
      <c r="E42" s="375"/>
      <c r="F42" s="375"/>
      <c r="G42" s="375"/>
      <c r="H42" s="376"/>
      <c r="K42" s="372"/>
      <c r="L42" s="372"/>
      <c r="M42" s="372"/>
      <c r="N42" s="372"/>
      <c r="O42" s="372"/>
      <c r="P42" s="372"/>
      <c r="Q42" s="372"/>
      <c r="R42" s="372"/>
      <c r="S42" s="372"/>
      <c r="T42" s="372"/>
      <c r="U42" s="372"/>
    </row>
    <row r="43" spans="2:21" x14ac:dyDescent="0.2">
      <c r="B43" s="377"/>
      <c r="C43" s="375"/>
      <c r="D43" s="375"/>
      <c r="E43" s="375"/>
      <c r="F43" s="375"/>
      <c r="G43" s="375"/>
      <c r="H43" s="376"/>
      <c r="K43" s="372"/>
      <c r="L43" s="372"/>
      <c r="M43" s="372"/>
      <c r="N43" s="372"/>
      <c r="O43" s="372"/>
      <c r="P43" s="372"/>
      <c r="Q43" s="372"/>
      <c r="R43" s="372"/>
      <c r="S43" s="372"/>
      <c r="T43" s="372"/>
      <c r="U43" s="372"/>
    </row>
    <row r="44" spans="2:21" x14ac:dyDescent="0.2">
      <c r="B44" s="377"/>
      <c r="C44" s="375"/>
      <c r="D44" s="375"/>
      <c r="E44" s="375"/>
      <c r="F44" s="375"/>
      <c r="G44" s="375"/>
      <c r="H44" s="376"/>
      <c r="K44" s="372"/>
      <c r="L44" s="372"/>
      <c r="M44" s="372"/>
      <c r="N44" s="372"/>
      <c r="O44" s="372"/>
      <c r="P44" s="372"/>
      <c r="Q44" s="372"/>
      <c r="R44" s="372"/>
      <c r="S44" s="372"/>
      <c r="T44" s="372"/>
      <c r="U44" s="372"/>
    </row>
    <row r="45" spans="2:21" x14ac:dyDescent="0.2">
      <c r="B45" s="377"/>
      <c r="C45" s="375"/>
      <c r="D45" s="375"/>
      <c r="E45" s="375"/>
      <c r="F45" s="375"/>
      <c r="G45" s="375"/>
      <c r="H45" s="376"/>
      <c r="K45" s="372"/>
      <c r="L45" s="372"/>
      <c r="M45" s="372"/>
      <c r="N45" s="372"/>
      <c r="O45" s="372"/>
      <c r="P45" s="372"/>
      <c r="Q45" s="372"/>
      <c r="R45" s="372"/>
      <c r="S45" s="372"/>
      <c r="T45" s="372"/>
      <c r="U45" s="372"/>
    </row>
    <row r="46" spans="2:21" x14ac:dyDescent="0.2">
      <c r="B46" s="377"/>
      <c r="C46" s="375"/>
      <c r="D46" s="375"/>
      <c r="E46" s="375"/>
      <c r="F46" s="375"/>
      <c r="G46" s="375"/>
      <c r="H46" s="376"/>
      <c r="K46" s="372"/>
      <c r="L46" s="372"/>
      <c r="M46" s="372"/>
      <c r="N46" s="372"/>
      <c r="O46" s="372"/>
      <c r="P46" s="372"/>
      <c r="Q46" s="372"/>
      <c r="R46" s="372"/>
      <c r="S46" s="372"/>
      <c r="T46" s="372"/>
      <c r="U46" s="372"/>
    </row>
    <row r="47" spans="2:21" x14ac:dyDescent="0.2">
      <c r="B47" s="377"/>
      <c r="C47" s="375"/>
      <c r="D47" s="375"/>
      <c r="E47" s="375"/>
      <c r="F47" s="375"/>
      <c r="G47" s="375"/>
      <c r="H47" s="376"/>
      <c r="K47" s="372"/>
      <c r="L47" s="372"/>
      <c r="M47" s="372"/>
      <c r="N47" s="372"/>
      <c r="O47" s="372"/>
      <c r="P47" s="372"/>
      <c r="Q47" s="372"/>
      <c r="R47" s="372"/>
      <c r="S47" s="372"/>
      <c r="T47" s="372"/>
      <c r="U47" s="372"/>
    </row>
    <row r="48" spans="2:21" x14ac:dyDescent="0.2">
      <c r="B48" s="377"/>
      <c r="C48" s="375"/>
      <c r="D48" s="375"/>
      <c r="E48" s="375"/>
      <c r="F48" s="375"/>
      <c r="G48" s="375"/>
      <c r="H48" s="376"/>
      <c r="K48" s="372"/>
      <c r="L48" s="372"/>
      <c r="M48" s="372"/>
      <c r="N48" s="372"/>
      <c r="O48" s="372"/>
      <c r="P48" s="372"/>
      <c r="Q48" s="372"/>
      <c r="R48" s="372"/>
      <c r="S48" s="372"/>
      <c r="T48" s="372"/>
      <c r="U48" s="372"/>
    </row>
    <row r="49" spans="2:21" x14ac:dyDescent="0.2">
      <c r="B49" s="377"/>
      <c r="C49" s="375"/>
      <c r="D49" s="375"/>
      <c r="E49" s="375"/>
      <c r="F49" s="375"/>
      <c r="G49" s="375"/>
      <c r="H49" s="376"/>
      <c r="K49" s="372"/>
      <c r="L49" s="372"/>
      <c r="M49" s="372"/>
      <c r="N49" s="372"/>
      <c r="O49" s="372"/>
      <c r="P49" s="372"/>
      <c r="Q49" s="372"/>
      <c r="R49" s="372"/>
      <c r="S49" s="372"/>
      <c r="T49" s="372"/>
      <c r="U49" s="372"/>
    </row>
    <row r="50" spans="2:21" x14ac:dyDescent="0.2">
      <c r="B50" s="377"/>
      <c r="C50" s="375"/>
      <c r="D50" s="375"/>
      <c r="E50" s="375"/>
      <c r="F50" s="375"/>
      <c r="G50" s="375"/>
      <c r="H50" s="376"/>
      <c r="K50" s="372"/>
      <c r="L50" s="372"/>
      <c r="M50" s="372"/>
      <c r="N50" s="372"/>
      <c r="O50" s="372"/>
      <c r="P50" s="372"/>
      <c r="Q50" s="372"/>
      <c r="R50" s="372"/>
      <c r="S50" s="372"/>
      <c r="T50" s="372"/>
      <c r="U50" s="372"/>
    </row>
    <row r="51" spans="2:21" x14ac:dyDescent="0.2">
      <c r="B51" s="377"/>
      <c r="C51" s="375"/>
      <c r="D51" s="375"/>
      <c r="E51" s="375"/>
      <c r="F51" s="375"/>
      <c r="G51" s="375"/>
      <c r="H51" s="376"/>
      <c r="K51" s="372"/>
      <c r="L51" s="372"/>
      <c r="M51" s="372"/>
      <c r="N51" s="372"/>
      <c r="O51" s="372"/>
      <c r="P51" s="372"/>
      <c r="Q51" s="372"/>
      <c r="R51" s="372"/>
      <c r="S51" s="372"/>
      <c r="T51" s="372"/>
      <c r="U51" s="372"/>
    </row>
    <row r="52" spans="2:21" x14ac:dyDescent="0.2">
      <c r="B52" s="377"/>
      <c r="C52" s="375"/>
      <c r="D52" s="375"/>
      <c r="E52" s="375"/>
      <c r="F52" s="375"/>
      <c r="G52" s="375"/>
      <c r="H52" s="376"/>
      <c r="K52" s="372"/>
      <c r="L52" s="372"/>
      <c r="M52" s="372"/>
      <c r="N52" s="372"/>
      <c r="O52" s="372"/>
      <c r="P52" s="372"/>
      <c r="Q52" s="372"/>
      <c r="R52" s="372"/>
      <c r="S52" s="372"/>
      <c r="T52" s="372"/>
      <c r="U52" s="372"/>
    </row>
    <row r="53" spans="2:21" x14ac:dyDescent="0.2">
      <c r="B53" s="377"/>
      <c r="C53" s="375"/>
      <c r="D53" s="375"/>
      <c r="E53" s="375"/>
      <c r="F53" s="375"/>
      <c r="G53" s="375"/>
      <c r="H53" s="376"/>
      <c r="K53" s="372"/>
      <c r="L53" s="372"/>
      <c r="M53" s="372"/>
      <c r="N53" s="372"/>
      <c r="O53" s="372"/>
      <c r="P53" s="372"/>
      <c r="Q53" s="372"/>
      <c r="R53" s="372"/>
      <c r="S53" s="372"/>
      <c r="T53" s="372"/>
      <c r="U53" s="372"/>
    </row>
    <row r="54" spans="2:21" x14ac:dyDescent="0.2">
      <c r="B54" s="377"/>
      <c r="C54" s="375"/>
      <c r="D54" s="375"/>
      <c r="E54" s="375"/>
      <c r="F54" s="375"/>
      <c r="G54" s="375"/>
      <c r="H54" s="376"/>
      <c r="K54" s="372"/>
      <c r="L54" s="372"/>
      <c r="M54" s="372"/>
      <c r="N54" s="372"/>
      <c r="O54" s="372"/>
      <c r="P54" s="372"/>
      <c r="Q54" s="372"/>
      <c r="R54" s="372"/>
      <c r="S54" s="372"/>
      <c r="T54" s="372"/>
      <c r="U54" s="372"/>
    </row>
    <row r="55" spans="2:21" x14ac:dyDescent="0.2">
      <c r="B55" s="377"/>
      <c r="C55" s="375"/>
      <c r="D55" s="375"/>
      <c r="E55" s="375"/>
      <c r="F55" s="375"/>
      <c r="G55" s="375"/>
      <c r="H55" s="376"/>
      <c r="K55" s="372"/>
      <c r="L55" s="372"/>
      <c r="M55" s="372"/>
      <c r="N55" s="372"/>
      <c r="O55" s="372"/>
      <c r="P55" s="372"/>
      <c r="Q55" s="372"/>
      <c r="R55" s="372"/>
      <c r="S55" s="372"/>
      <c r="T55" s="372"/>
      <c r="U55" s="372"/>
    </row>
    <row r="56" spans="2:21" x14ac:dyDescent="0.2">
      <c r="B56" s="377"/>
      <c r="C56" s="375"/>
      <c r="D56" s="375"/>
      <c r="E56" s="375"/>
      <c r="F56" s="375"/>
      <c r="G56" s="375"/>
      <c r="H56" s="376"/>
      <c r="K56" s="372"/>
      <c r="L56" s="372"/>
      <c r="M56" s="372"/>
      <c r="N56" s="372"/>
      <c r="O56" s="372"/>
      <c r="P56" s="372"/>
      <c r="Q56" s="372"/>
      <c r="R56" s="372"/>
      <c r="S56" s="372"/>
      <c r="T56" s="372"/>
      <c r="U56" s="372"/>
    </row>
    <row r="57" spans="2:21" x14ac:dyDescent="0.2">
      <c r="B57" s="377"/>
      <c r="C57" s="375"/>
      <c r="D57" s="375"/>
      <c r="E57" s="375"/>
      <c r="F57" s="375"/>
      <c r="G57" s="375"/>
      <c r="H57" s="376"/>
      <c r="K57" s="372"/>
      <c r="L57" s="372"/>
      <c r="M57" s="372"/>
      <c r="N57" s="372"/>
      <c r="O57" s="372"/>
      <c r="P57" s="372"/>
      <c r="Q57" s="372"/>
      <c r="R57" s="372"/>
      <c r="S57" s="372"/>
      <c r="T57" s="372"/>
      <c r="U57" s="372"/>
    </row>
    <row r="58" spans="2:21" x14ac:dyDescent="0.2">
      <c r="B58" s="377"/>
      <c r="C58" s="375"/>
      <c r="D58" s="375"/>
      <c r="E58" s="375"/>
      <c r="F58" s="375"/>
      <c r="G58" s="375"/>
      <c r="H58" s="376"/>
      <c r="K58" s="372"/>
      <c r="L58" s="372"/>
      <c r="M58" s="372"/>
      <c r="N58" s="372"/>
      <c r="O58" s="372"/>
      <c r="P58" s="372"/>
      <c r="Q58" s="372"/>
      <c r="R58" s="372"/>
      <c r="S58" s="372"/>
      <c r="T58" s="372"/>
      <c r="U58" s="372"/>
    </row>
    <row r="59" spans="2:21" x14ac:dyDescent="0.2">
      <c r="B59" s="377"/>
      <c r="C59" s="375"/>
      <c r="D59" s="375"/>
      <c r="E59" s="375"/>
      <c r="F59" s="375"/>
      <c r="G59" s="375"/>
      <c r="H59" s="376"/>
      <c r="K59" s="372"/>
      <c r="L59" s="372"/>
      <c r="M59" s="372"/>
      <c r="N59" s="372"/>
      <c r="O59" s="372"/>
      <c r="P59" s="372"/>
      <c r="Q59" s="372"/>
      <c r="R59" s="372"/>
      <c r="S59" s="372"/>
      <c r="T59" s="372"/>
      <c r="U59" s="372"/>
    </row>
    <row r="60" spans="2:21" x14ac:dyDescent="0.2">
      <c r="B60" s="377"/>
      <c r="C60" s="375"/>
      <c r="D60" s="375"/>
      <c r="E60" s="375"/>
      <c r="F60" s="375"/>
      <c r="G60" s="375"/>
      <c r="H60" s="376"/>
      <c r="K60" s="372"/>
      <c r="L60" s="372"/>
      <c r="M60" s="372"/>
      <c r="N60" s="372"/>
      <c r="O60" s="372"/>
      <c r="P60" s="372"/>
      <c r="Q60" s="372"/>
      <c r="R60" s="372"/>
      <c r="S60" s="372"/>
      <c r="T60" s="372"/>
      <c r="U60" s="372"/>
    </row>
    <row r="61" spans="2:21" x14ac:dyDescent="0.2">
      <c r="B61" s="377"/>
      <c r="C61" s="375"/>
      <c r="D61" s="375"/>
      <c r="E61" s="375"/>
      <c r="F61" s="375"/>
      <c r="G61" s="375"/>
      <c r="H61" s="376"/>
      <c r="K61" s="372"/>
      <c r="L61" s="372"/>
      <c r="M61" s="372"/>
      <c r="N61" s="372"/>
      <c r="O61" s="372"/>
      <c r="P61" s="372"/>
      <c r="Q61" s="372"/>
      <c r="R61" s="372"/>
      <c r="S61" s="372"/>
      <c r="T61" s="372"/>
      <c r="U61" s="372"/>
    </row>
    <row r="62" spans="2:21" x14ac:dyDescent="0.2">
      <c r="B62" s="377"/>
      <c r="C62" s="375"/>
      <c r="D62" s="375"/>
      <c r="E62" s="375"/>
      <c r="F62" s="375"/>
      <c r="G62" s="375"/>
      <c r="H62" s="376"/>
      <c r="K62" s="372"/>
      <c r="L62" s="372"/>
      <c r="M62" s="372"/>
      <c r="N62" s="372"/>
      <c r="O62" s="372"/>
      <c r="P62" s="372"/>
      <c r="Q62" s="372"/>
      <c r="R62" s="372"/>
      <c r="S62" s="372"/>
      <c r="T62" s="372"/>
      <c r="U62" s="372"/>
    </row>
    <row r="63" spans="2:21" x14ac:dyDescent="0.2">
      <c r="B63" s="377"/>
      <c r="C63" s="375"/>
      <c r="D63" s="375"/>
      <c r="E63" s="375"/>
      <c r="F63" s="375"/>
      <c r="G63" s="375"/>
      <c r="H63" s="376"/>
    </row>
    <row r="64" spans="2:21" x14ac:dyDescent="0.2">
      <c r="B64" s="377"/>
      <c r="C64" s="375"/>
      <c r="D64" s="375"/>
      <c r="E64" s="375"/>
      <c r="F64" s="375"/>
      <c r="G64" s="375"/>
      <c r="H64" s="376"/>
    </row>
    <row r="65" spans="2:8" x14ac:dyDescent="0.2">
      <c r="B65" s="377"/>
      <c r="C65" s="375"/>
      <c r="D65" s="375"/>
      <c r="E65" s="375"/>
      <c r="F65" s="375"/>
      <c r="G65" s="375"/>
      <c r="H65" s="376"/>
    </row>
    <row r="66" spans="2:8" x14ac:dyDescent="0.2">
      <c r="B66" s="377"/>
      <c r="C66" s="375"/>
      <c r="D66" s="375"/>
      <c r="E66" s="375"/>
      <c r="F66" s="375"/>
      <c r="G66" s="375"/>
      <c r="H66" s="376"/>
    </row>
    <row r="67" spans="2:8" x14ac:dyDescent="0.2">
      <c r="B67" s="377"/>
      <c r="C67" s="375"/>
      <c r="D67" s="375"/>
      <c r="E67" s="375"/>
      <c r="F67" s="375"/>
      <c r="G67" s="375"/>
      <c r="H67" s="376"/>
    </row>
    <row r="68" spans="2:8" x14ac:dyDescent="0.2">
      <c r="B68" s="377"/>
      <c r="C68" s="375"/>
      <c r="D68" s="375"/>
      <c r="E68" s="375"/>
      <c r="F68" s="375"/>
      <c r="G68" s="375"/>
      <c r="H68" s="376"/>
    </row>
    <row r="69" spans="2:8" x14ac:dyDescent="0.2">
      <c r="B69" s="377"/>
      <c r="C69" s="375"/>
      <c r="D69" s="375"/>
      <c r="E69" s="375"/>
      <c r="F69" s="375"/>
      <c r="G69" s="375"/>
      <c r="H69" s="376"/>
    </row>
    <row r="70" spans="2:8" x14ac:dyDescent="0.2">
      <c r="B70" s="377"/>
      <c r="C70" s="375"/>
      <c r="D70" s="375"/>
      <c r="E70" s="375"/>
      <c r="F70" s="375"/>
      <c r="G70" s="375"/>
      <c r="H70" s="376"/>
    </row>
    <row r="71" spans="2:8" x14ac:dyDescent="0.2">
      <c r="B71" s="377"/>
      <c r="C71" s="375"/>
      <c r="D71" s="375"/>
      <c r="E71" s="375"/>
      <c r="F71" s="375"/>
      <c r="G71" s="375"/>
      <c r="H71" s="376"/>
    </row>
    <row r="72" spans="2:8" x14ac:dyDescent="0.2">
      <c r="B72" s="377"/>
      <c r="C72" s="375"/>
      <c r="D72" s="375"/>
      <c r="E72" s="375"/>
      <c r="F72" s="375"/>
      <c r="G72" s="375"/>
      <c r="H72" s="376"/>
    </row>
    <row r="73" spans="2:8" x14ac:dyDescent="0.2">
      <c r="B73" s="377"/>
      <c r="C73" s="375"/>
      <c r="D73" s="375"/>
      <c r="E73" s="375"/>
      <c r="F73" s="375"/>
      <c r="G73" s="375"/>
      <c r="H73" s="376"/>
    </row>
    <row r="74" spans="2:8" x14ac:dyDescent="0.2">
      <c r="B74" s="377"/>
      <c r="C74" s="375"/>
      <c r="D74" s="375"/>
      <c r="E74" s="375"/>
      <c r="F74" s="375"/>
      <c r="G74" s="375"/>
      <c r="H74" s="376"/>
    </row>
    <row r="75" spans="2:8" x14ac:dyDescent="0.2">
      <c r="B75" s="377"/>
      <c r="C75" s="375"/>
      <c r="D75" s="375"/>
      <c r="E75" s="375"/>
      <c r="F75" s="375"/>
      <c r="G75" s="375"/>
      <c r="H75" s="376"/>
    </row>
    <row r="76" spans="2:8" x14ac:dyDescent="0.2">
      <c r="B76" s="377"/>
      <c r="C76" s="375"/>
      <c r="D76" s="375"/>
      <c r="E76" s="375"/>
      <c r="F76" s="375"/>
      <c r="G76" s="375"/>
      <c r="H76" s="376"/>
    </row>
    <row r="77" spans="2:8" x14ac:dyDescent="0.2">
      <c r="B77" s="377"/>
      <c r="C77" s="375"/>
      <c r="D77" s="375"/>
      <c r="E77" s="375"/>
      <c r="F77" s="375"/>
      <c r="G77" s="375"/>
      <c r="H77" s="376"/>
    </row>
    <row r="78" spans="2:8" x14ac:dyDescent="0.2">
      <c r="B78" s="378"/>
      <c r="C78" s="379"/>
      <c r="D78" s="379"/>
      <c r="E78" s="379"/>
      <c r="F78" s="379"/>
      <c r="G78" s="379"/>
      <c r="H78" s="380"/>
    </row>
  </sheetData>
  <mergeCells count="27">
    <mergeCell ref="K31:U62"/>
    <mergeCell ref="K30:S30"/>
    <mergeCell ref="B2:D2"/>
    <mergeCell ref="B31:H78"/>
    <mergeCell ref="F5:F8"/>
    <mergeCell ref="B10:B13"/>
    <mergeCell ref="C10:C13"/>
    <mergeCell ref="D10:D13"/>
    <mergeCell ref="E10:E13"/>
    <mergeCell ref="F10:F13"/>
    <mergeCell ref="G10:G13"/>
    <mergeCell ref="H10:H13"/>
    <mergeCell ref="E17:E22"/>
    <mergeCell ref="F17:F22"/>
    <mergeCell ref="G17:G22"/>
    <mergeCell ref="H17:H22"/>
    <mergeCell ref="D17:D22"/>
    <mergeCell ref="C17:C22"/>
    <mergeCell ref="B17:B22"/>
    <mergeCell ref="B24:B30"/>
    <mergeCell ref="C24:C30"/>
    <mergeCell ref="D24:D30"/>
    <mergeCell ref="E24:E30"/>
    <mergeCell ref="A29:A30"/>
    <mergeCell ref="F24:F30"/>
    <mergeCell ref="G24:G30"/>
    <mergeCell ref="H24:H30"/>
  </mergeCells>
  <conditionalFormatting sqref="B4:G5 B6:E7 G6:G7">
    <cfRule type="expression" dxfId="3" priority="1">
      <formula>DAY(B4)&gt;8</formula>
    </cfRule>
  </conditionalFormatting>
  <conditionalFormatting sqref="B23:H23 F24:H24">
    <cfRule type="expression" dxfId="2" priority="2">
      <formula>AND(DAY(B23)&gt;=1,DAY(B23)&lt;=15)</formula>
    </cfRule>
  </conditionalFormatting>
  <dataValidations count="6">
    <dataValidation allowBlank="1" showInputMessage="1" showErrorMessage="1" prompt="Automatiškai nustatyta savaitės diena" sqref="C3:H3" xr:uid="{00000000-0002-0000-0A00-000000000000}"/>
    <dataValidation allowBlank="1" showInputMessage="1" showErrorMessage="1" prompt="Lapkritis mėnesio kalendorius" sqref="A1" xr:uid="{00000000-0002-0000-0A00-000001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A00-000002000000}"/>
    <dataValidation allowBlank="1" showInputMessage="1" showErrorMessage="1" prompt="Ši eilutė ir eilutės 6, 8, 10, 12 ir 14 apima savaitės kalendorines dienas. Jei šiame langelyje nėra skaičiaus 1, tai yra diena iš ankstesnio mėnesio. Langelyje D15 įveskite pastabas." sqref="B4:B7" xr:uid="{00000000-0002-0000-0A00-000003000000}"/>
    <dataValidation allowBlank="1" showInputMessage="1" showErrorMessage="1" prompt="Ši eilutė ir eilutės 7, 9, 11, 13 ir 15 yra langeliai, skirti įvesti kasdienes pastabas, susijusias su viršuje esančio langelio kalendorine diena." sqref="B8" xr:uid="{00000000-0002-0000-0A00-000004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A00-000007000000}"/>
  </dataValidations>
  <printOptions horizontalCentered="1"/>
  <pageMargins left="0.25" right="0.25" top="0.5" bottom="0.5" header="0.3" footer="0.3"/>
  <pageSetup paperSize="9" scale="95"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showRowColHeaders="0" tabSelected="1" topLeftCell="A2" workbookViewId="0">
      <selection activeCell="S17" sqref="S17"/>
    </sheetView>
  </sheetViews>
  <sheetFormatPr defaultColWidth="8.75" defaultRowHeight="14.25" x14ac:dyDescent="0.2"/>
  <cols>
    <col min="1" max="1" width="1.625" style="1" customWidth="1"/>
    <col min="2" max="8" width="17.375" style="1" customWidth="1"/>
    <col min="9" max="9" width="1.625" style="1" customWidth="1"/>
    <col min="10" max="16384" width="8.75" style="1"/>
  </cols>
  <sheetData>
    <row r="1" spans="1:9" ht="9" customHeight="1" x14ac:dyDescent="0.2">
      <c r="I1" s="1" t="s">
        <v>0</v>
      </c>
    </row>
    <row r="2" spans="1:9" s="2" customFormat="1" ht="100.5" customHeight="1" x14ac:dyDescent="0.2">
      <c r="B2" s="258" t="str">
        <f>"Gruodis "&amp;KalendoriniaiMetai</f>
        <v>Gruodis 2023</v>
      </c>
      <c r="C2" s="258"/>
      <c r="D2" s="258"/>
      <c r="E2" s="17"/>
      <c r="F2" s="3"/>
      <c r="G2" s="3"/>
      <c r="H2" s="4"/>
    </row>
    <row r="3" spans="1:9" s="5" customFormat="1" ht="19.5" customHeight="1" thickBot="1" x14ac:dyDescent="0.25">
      <c r="A3" s="1"/>
      <c r="B3" s="74" t="str">
        <f>SavaitėsPradžia</f>
        <v>pirmadienis</v>
      </c>
      <c r="C3" s="74" t="str">
        <f t="shared" ref="C3:H3" si="0">TEXT(C4,"dddd")</f>
        <v>antradienis</v>
      </c>
      <c r="D3" s="74" t="str">
        <f t="shared" si="0"/>
        <v>trečiadienis</v>
      </c>
      <c r="E3" s="74" t="str">
        <f t="shared" si="0"/>
        <v>ketvirtadienis</v>
      </c>
      <c r="F3" s="74" t="str">
        <f t="shared" si="0"/>
        <v>penktadienis</v>
      </c>
      <c r="G3" s="74" t="str">
        <f t="shared" si="0"/>
        <v>šeštadienis</v>
      </c>
      <c r="H3" s="74" t="str">
        <f t="shared" si="0"/>
        <v>sekmadienis</v>
      </c>
    </row>
    <row r="4" spans="1:9" s="7" customFormat="1" ht="19.5" customHeight="1" x14ac:dyDescent="0.2">
      <c r="A4" s="6"/>
      <c r="B4" s="16">
        <f t="array" ref="B4:H4">DienosIrSavaitės+DATE(KalendoriniaiMetai,12,1)-WEEKDAY(DATE(KalendoriniaiMetai,12,1),(SavaitėsPradžia="Pirmadienis")+1)+1</f>
        <v>45257</v>
      </c>
      <c r="C4" s="16">
        <v>45258</v>
      </c>
      <c r="D4" s="16">
        <v>45259</v>
      </c>
      <c r="E4" s="16">
        <v>45260</v>
      </c>
      <c r="F4" s="72">
        <v>45261</v>
      </c>
      <c r="G4" s="72">
        <v>45262</v>
      </c>
      <c r="H4" s="72">
        <v>45263</v>
      </c>
    </row>
    <row r="5" spans="1:9" s="12" customFormat="1" ht="48" customHeight="1" x14ac:dyDescent="0.2">
      <c r="A5" s="10"/>
      <c r="B5" s="11"/>
      <c r="C5" s="11"/>
      <c r="D5" s="11"/>
      <c r="E5" s="11"/>
      <c r="F5" s="80"/>
      <c r="G5" s="80"/>
      <c r="H5" s="80"/>
    </row>
    <row r="6" spans="1:9" s="7" customFormat="1" ht="19.5" customHeight="1" x14ac:dyDescent="0.2">
      <c r="A6" s="6"/>
      <c r="B6" s="79">
        <f t="array" ref="B6:H6">DienosIrSavaitės+DATE(KalendoriniaiMetai,12,1)-WEEKDAY(DATE(KalendoriniaiMetai,12,1),(SavaitėsPradžia="Pirmadienis")+1)+8</f>
        <v>45264</v>
      </c>
      <c r="C6" s="79">
        <v>45265</v>
      </c>
      <c r="D6" s="79">
        <v>45266</v>
      </c>
      <c r="E6" s="79">
        <v>45267</v>
      </c>
      <c r="F6" s="79">
        <v>45268</v>
      </c>
      <c r="G6" s="79">
        <v>45269</v>
      </c>
      <c r="H6" s="79">
        <v>45270</v>
      </c>
    </row>
    <row r="7" spans="1:9" s="12" customFormat="1" ht="48" customHeight="1" x14ac:dyDescent="0.2">
      <c r="A7" s="10"/>
      <c r="B7" s="75"/>
      <c r="C7" s="75"/>
      <c r="D7" s="75"/>
      <c r="E7" s="75"/>
      <c r="F7" s="75"/>
      <c r="G7" s="75"/>
      <c r="H7" s="75"/>
    </row>
    <row r="8" spans="1:9" s="7" customFormat="1" ht="19.5" customHeight="1" x14ac:dyDescent="0.2">
      <c r="A8" s="6"/>
      <c r="B8" s="70">
        <f t="array" ref="B8:H8">DienosIrSavaitės+DATE(KalendoriniaiMetai,12,1)-WEEKDAY(DATE(KalendoriniaiMetai,12,1),(SavaitėsPradžia="Pirmadienis")+1)+15</f>
        <v>45271</v>
      </c>
      <c r="C8" s="70">
        <v>45272</v>
      </c>
      <c r="D8" s="70">
        <v>45273</v>
      </c>
      <c r="E8" s="70">
        <v>45274</v>
      </c>
      <c r="F8" s="70">
        <v>45275</v>
      </c>
      <c r="G8" s="70">
        <v>45276</v>
      </c>
      <c r="H8" s="70">
        <v>45277</v>
      </c>
    </row>
    <row r="9" spans="1:9" s="12" customFormat="1" ht="48" customHeight="1" x14ac:dyDescent="0.2">
      <c r="A9" s="10"/>
      <c r="B9" s="71"/>
      <c r="C9" s="71"/>
      <c r="D9" s="71"/>
      <c r="E9" s="71"/>
      <c r="F9" s="71"/>
      <c r="G9" s="71"/>
      <c r="H9" s="71"/>
    </row>
    <row r="10" spans="1:9" s="7" customFormat="1" ht="19.5" customHeight="1" x14ac:dyDescent="0.2">
      <c r="A10" s="6"/>
      <c r="B10" s="79">
        <f t="array" ref="B10:H10">DienosIrSavaitės+DATE(KalendoriniaiMetai,12,1)-WEEKDAY(DATE(KalendoriniaiMetai,12,1),(SavaitėsPradžia="Pirmadienis")+1)+22</f>
        <v>45278</v>
      </c>
      <c r="C10" s="79">
        <v>45279</v>
      </c>
      <c r="D10" s="79">
        <v>45280</v>
      </c>
      <c r="E10" s="79">
        <v>45281</v>
      </c>
      <c r="F10" s="79">
        <v>45282</v>
      </c>
      <c r="G10" s="79">
        <v>45283</v>
      </c>
      <c r="H10" s="205">
        <v>45284</v>
      </c>
    </row>
    <row r="11" spans="1:9" s="12" customFormat="1" ht="48" customHeight="1" x14ac:dyDescent="0.2">
      <c r="A11" s="10"/>
      <c r="B11" s="81"/>
      <c r="C11" s="81"/>
      <c r="D11" s="81"/>
      <c r="E11" s="81"/>
      <c r="F11" s="81"/>
      <c r="G11" s="81"/>
      <c r="H11" s="81"/>
    </row>
    <row r="12" spans="1:9" s="7" customFormat="1" ht="19.5" customHeight="1" x14ac:dyDescent="0.2">
      <c r="A12" s="6"/>
      <c r="B12" s="206">
        <f t="array" ref="B12:H12">DienosIrSavaitės+DATE(KalendoriniaiMetai,12,1)-WEEKDAY(DATE(KalendoriniaiMetai,12,1),(SavaitėsPradžia="Pirmadienis")+1)+29</f>
        <v>45285</v>
      </c>
      <c r="C12" s="206">
        <v>45286</v>
      </c>
      <c r="D12" s="83">
        <v>45287</v>
      </c>
      <c r="E12" s="83">
        <v>45288</v>
      </c>
      <c r="F12" s="83">
        <v>45289</v>
      </c>
      <c r="G12" s="83">
        <v>45290</v>
      </c>
      <c r="H12" s="83">
        <v>45291</v>
      </c>
    </row>
    <row r="13" spans="1:9" s="12" customFormat="1" ht="48" customHeight="1" x14ac:dyDescent="0.2">
      <c r="A13" s="10"/>
      <c r="B13" s="84"/>
      <c r="C13" s="84"/>
      <c r="D13" s="84"/>
      <c r="E13" s="84"/>
      <c r="F13" s="84"/>
      <c r="G13" s="84"/>
      <c r="H13" s="84"/>
    </row>
    <row r="14" spans="1:9" s="7" customFormat="1" ht="19.5" customHeight="1" x14ac:dyDescent="0.2">
      <c r="A14" s="6"/>
      <c r="B14" s="57">
        <f t="array" ref="B14:C14">DienosIrSavaitės+DATE(KalendoriniaiMetai,12,1)-WEEKDAY(DATE(KalendoriniaiMetai,12,1),(SavaitėsPradžia="Pirmadienis")+1)+36</f>
        <v>45292</v>
      </c>
      <c r="C14" s="57">
        <v>45293</v>
      </c>
      <c r="D14" s="195" t="s">
        <v>5</v>
      </c>
      <c r="E14" s="195"/>
      <c r="F14" s="195"/>
      <c r="G14" s="195"/>
      <c r="H14" s="195"/>
    </row>
    <row r="15" spans="1:9" s="12" customFormat="1" ht="48" customHeight="1" x14ac:dyDescent="0.2">
      <c r="A15" s="10"/>
      <c r="B15" s="30"/>
      <c r="C15" s="30"/>
      <c r="D15" s="260" t="s">
        <v>41</v>
      </c>
      <c r="E15" s="260"/>
      <c r="F15" s="260"/>
      <c r="G15" s="260"/>
      <c r="H15" s="260"/>
    </row>
  </sheetData>
  <mergeCells count="2">
    <mergeCell ref="B2:D2"/>
    <mergeCell ref="D15:H15"/>
  </mergeCells>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atiškai nustatyta savaitės diena" sqref="C3:H3" xr:uid="{00000000-0002-0000-0B00-000000000000}"/>
    <dataValidation allowBlank="1" showInputMessage="1" showErrorMessage="1" prompt="Gruodis mėnesio kalendorius" sqref="A1" xr:uid="{00000000-0002-0000-0B00-000001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B00-000002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B00-000003000000}"/>
    <dataValidation allowBlank="1" showInputMessage="1" prompt="Langelyje toliau įveskite mėnesio pastabas" sqref="D14:H14" xr:uid="{00000000-0002-0000-0B00-000004000000}"/>
    <dataValidation allowBlank="1" showInputMessage="1" prompt="Šiame langelyje įveskite mėnesio pastabas" sqref="D15:H15" xr:uid="{00000000-0002-0000-0B00-000005000000}"/>
    <dataValidation allowBlank="1" showInputMessage="1" showErrorMessage="1" prompt="Ši eilutė ir eilutės 7, 9, 11, 13 ir 15 yra langeliai, skirti įvesti kasdienes pastabas, susijusias su viršuje esančio langelio kalendorine diena." sqref="B5" xr:uid="{00000000-0002-0000-0B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B00-000007000000}"/>
  </dataValidations>
  <printOptions horizontalCentered="1"/>
  <pageMargins left="0.25" right="0.25" top="0.5" bottom="0.5" header="0.3" footer="0.3"/>
  <pageSetup paperSize="9" scale="95" orientation="landscape" r:id="rId1"/>
  <headerFooter differentFirst="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E54E0-BCF7-4AE4-A3B9-9CF6443D4490}">
  <dimension ref="A1"/>
  <sheetViews>
    <sheetView workbookViewId="0">
      <selection activeCell="F23" sqref="F23"/>
    </sheetView>
  </sheetViews>
  <sheetFormatPr defaultRowHeight="14.2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6"/>
  <sheetViews>
    <sheetView showGridLines="0" showRowColHeaders="0" zoomScaleNormal="100" workbookViewId="0">
      <selection activeCell="E8" sqref="E8"/>
    </sheetView>
  </sheetViews>
  <sheetFormatPr defaultColWidth="8.75" defaultRowHeight="14.25" x14ac:dyDescent="0.2"/>
  <cols>
    <col min="1" max="1" width="1.625" style="1" customWidth="1"/>
    <col min="2" max="8" width="17.375" style="1" customWidth="1"/>
    <col min="9" max="9" width="1.625" style="1" customWidth="1"/>
    <col min="10" max="16384" width="8.75" style="1"/>
  </cols>
  <sheetData>
    <row r="1" spans="1:9" ht="9" customHeight="1" x14ac:dyDescent="0.2">
      <c r="I1" s="1" t="s">
        <v>0</v>
      </c>
    </row>
    <row r="2" spans="1:9" s="2" customFormat="1" ht="100.5" customHeight="1" x14ac:dyDescent="0.2">
      <c r="B2" s="258" t="str">
        <f>"Vasaris "&amp;KalendoriniaiMetai</f>
        <v>Vasaris 2023</v>
      </c>
      <c r="C2" s="258"/>
      <c r="D2" s="258"/>
      <c r="E2" s="17"/>
      <c r="F2" s="262"/>
      <c r="G2" s="262"/>
      <c r="H2" s="262"/>
    </row>
    <row r="3" spans="1:9" s="5" customFormat="1" ht="19.5" customHeight="1" thickBot="1" x14ac:dyDescent="0.25">
      <c r="A3" s="1"/>
      <c r="B3" s="74" t="str">
        <f>SavaitėsPradžia</f>
        <v>pirmadienis</v>
      </c>
      <c r="C3" s="74" t="str">
        <f t="shared" ref="C3:H3" si="0">TEXT(C4,"dddd")</f>
        <v>antradienis</v>
      </c>
      <c r="D3" s="74" t="str">
        <f t="shared" si="0"/>
        <v>trečiadienis</v>
      </c>
      <c r="E3" s="74" t="str">
        <f t="shared" si="0"/>
        <v>ketvirtadienis</v>
      </c>
      <c r="F3" s="74" t="str">
        <f t="shared" si="0"/>
        <v>penktadienis</v>
      </c>
      <c r="G3" s="74" t="str">
        <f t="shared" si="0"/>
        <v>šeštadienis</v>
      </c>
      <c r="H3" s="74" t="str">
        <f t="shared" si="0"/>
        <v>sekmadienis</v>
      </c>
    </row>
    <row r="4" spans="1:9" s="7" customFormat="1" ht="19.5" customHeight="1" x14ac:dyDescent="0.2">
      <c r="A4" s="6"/>
      <c r="B4" s="16">
        <f t="array" ref="B4:H4">DienosIrSavaitės+DATE(KalendoriniaiMetai,2,1)-WEEKDAY(DATE(KalendoriniaiMetai,2,1),(SavaitėsPradžia="Pirmadienis")+1)+1</f>
        <v>44956</v>
      </c>
      <c r="C4" s="16">
        <v>44957</v>
      </c>
      <c r="D4" s="106">
        <v>44958</v>
      </c>
      <c r="E4" s="106">
        <v>44959</v>
      </c>
      <c r="F4" s="106">
        <v>44960</v>
      </c>
      <c r="G4" s="106">
        <v>44961</v>
      </c>
      <c r="H4" s="106">
        <v>44962</v>
      </c>
    </row>
    <row r="5" spans="1:9" s="12" customFormat="1" ht="48" customHeight="1" x14ac:dyDescent="0.2">
      <c r="A5" s="10"/>
      <c r="B5" s="11"/>
      <c r="C5" s="11"/>
      <c r="D5" s="107"/>
      <c r="E5" s="107"/>
      <c r="F5" s="107"/>
      <c r="G5" s="107"/>
      <c r="H5" s="107"/>
    </row>
    <row r="6" spans="1:9" s="7" customFormat="1" ht="19.5" customHeight="1" x14ac:dyDescent="0.2">
      <c r="A6" s="6"/>
      <c r="B6" s="79">
        <f t="array" ref="B6:H6">DienosIrSavaitės+DATE(KalendoriniaiMetai,2,1)-WEEKDAY(DATE(KalendoriniaiMetai,2,1),(SavaitėsPradžia="Pirmadienis")+1)+8</f>
        <v>44963</v>
      </c>
      <c r="C6" s="79">
        <v>44964</v>
      </c>
      <c r="D6" s="79">
        <v>44965</v>
      </c>
      <c r="E6" s="79">
        <v>44966</v>
      </c>
      <c r="F6" s="79">
        <v>44967</v>
      </c>
      <c r="G6" s="79">
        <v>44968</v>
      </c>
      <c r="H6" s="79">
        <v>44969</v>
      </c>
    </row>
    <row r="7" spans="1:9" s="12" customFormat="1" ht="48" customHeight="1" x14ac:dyDescent="0.2">
      <c r="A7" s="10"/>
      <c r="B7" s="81"/>
      <c r="C7" s="81"/>
      <c r="D7" s="82"/>
      <c r="E7" s="81"/>
      <c r="F7" s="82"/>
      <c r="G7" s="81"/>
      <c r="H7" s="81"/>
    </row>
    <row r="8" spans="1:9" s="7" customFormat="1" ht="19.5" customHeight="1" x14ac:dyDescent="0.2">
      <c r="A8" s="6"/>
      <c r="B8" s="79">
        <f t="array" ref="B8:H8">DienosIrSavaitės+DATE(KalendoriniaiMetai,2,1)-WEEKDAY(DATE(KalendoriniaiMetai,2,1),(SavaitėsPradžia="Pirmadienis")+1)+15</f>
        <v>44970</v>
      </c>
      <c r="C8" s="79">
        <v>44971</v>
      </c>
      <c r="D8" s="79">
        <v>44972</v>
      </c>
      <c r="E8" s="205">
        <v>44973</v>
      </c>
      <c r="F8" s="79">
        <v>44974</v>
      </c>
      <c r="G8" s="79">
        <v>44975</v>
      </c>
      <c r="H8" s="79">
        <v>44976</v>
      </c>
    </row>
    <row r="9" spans="1:9" s="7" customFormat="1" ht="19.5" customHeight="1" x14ac:dyDescent="0.2">
      <c r="A9" s="6"/>
      <c r="B9" s="264"/>
      <c r="C9" s="264"/>
      <c r="D9" s="264"/>
      <c r="E9" s="264"/>
      <c r="F9" s="264"/>
      <c r="G9" s="264"/>
      <c r="H9" s="264"/>
    </row>
    <row r="10" spans="1:9" s="12" customFormat="1" ht="48" customHeight="1" x14ac:dyDescent="0.2">
      <c r="A10" s="10"/>
      <c r="B10" s="265"/>
      <c r="C10" s="265"/>
      <c r="D10" s="265"/>
      <c r="E10" s="265"/>
      <c r="F10" s="265"/>
      <c r="G10" s="265"/>
      <c r="H10" s="265"/>
    </row>
    <row r="11" spans="1:9" s="7" customFormat="1" ht="19.5" customHeight="1" x14ac:dyDescent="0.2">
      <c r="A11" s="6"/>
      <c r="B11" s="79">
        <f t="array" ref="B11:H11">DienosIrSavaitės+DATE(KalendoriniaiMetai,2,1)-WEEKDAY(DATE(KalendoriniaiMetai,2,1),(SavaitėsPradžia="Pirmadienis")+1)+22</f>
        <v>44977</v>
      </c>
      <c r="C11" s="79">
        <v>44978</v>
      </c>
      <c r="D11" s="79">
        <v>44979</v>
      </c>
      <c r="E11" s="79">
        <v>44980</v>
      </c>
      <c r="F11" s="79">
        <v>44981</v>
      </c>
      <c r="G11" s="79">
        <v>44982</v>
      </c>
      <c r="H11" s="79">
        <v>44983</v>
      </c>
    </row>
    <row r="12" spans="1:9" s="12" customFormat="1" ht="48" customHeight="1" x14ac:dyDescent="0.2">
      <c r="A12" s="10"/>
      <c r="B12" s="81"/>
      <c r="C12" s="81"/>
      <c r="D12" s="108"/>
      <c r="E12" s="108"/>
      <c r="F12" s="82"/>
      <c r="G12" s="81"/>
      <c r="H12" s="81"/>
    </row>
    <row r="13" spans="1:9" s="7" customFormat="1" ht="19.5" customHeight="1" x14ac:dyDescent="0.2">
      <c r="A13" s="6"/>
      <c r="B13" s="83">
        <f t="array" ref="B13:H13">DienosIrSavaitės+DATE(KalendoriniaiMetai,2,1)-WEEKDAY(DATE(KalendoriniaiMetai,2,1),(SavaitėsPradžia="Pirmadienis")+1)+29</f>
        <v>44984</v>
      </c>
      <c r="C13" s="83">
        <v>44985</v>
      </c>
      <c r="D13" s="16">
        <v>44986</v>
      </c>
      <c r="E13" s="16">
        <v>44987</v>
      </c>
      <c r="F13" s="16">
        <v>44988</v>
      </c>
      <c r="G13" s="16">
        <v>44989</v>
      </c>
      <c r="H13" s="16">
        <v>44990</v>
      </c>
    </row>
    <row r="14" spans="1:9" s="12" customFormat="1" ht="48" customHeight="1" x14ac:dyDescent="0.2">
      <c r="A14" s="10"/>
      <c r="B14" s="109"/>
      <c r="C14" s="110"/>
      <c r="E14" s="15"/>
      <c r="F14" s="15"/>
      <c r="G14" s="15"/>
      <c r="H14" s="15"/>
    </row>
    <row r="15" spans="1:9" s="7" customFormat="1" ht="19.5" customHeight="1" x14ac:dyDescent="0.2">
      <c r="A15" s="6"/>
      <c r="B15" s="263" t="s">
        <v>6</v>
      </c>
      <c r="C15" s="263"/>
      <c r="D15" s="263"/>
      <c r="E15" s="263"/>
      <c r="F15" s="263"/>
      <c r="G15" s="263"/>
      <c r="H15" s="263"/>
    </row>
    <row r="16" spans="1:9" s="12" customFormat="1" ht="48" customHeight="1" x14ac:dyDescent="0.2">
      <c r="A16" s="10"/>
      <c r="B16" s="263"/>
      <c r="C16" s="263"/>
      <c r="D16" s="263"/>
      <c r="E16" s="263"/>
      <c r="F16" s="263"/>
      <c r="G16" s="263"/>
      <c r="H16" s="263"/>
    </row>
  </sheetData>
  <mergeCells count="11">
    <mergeCell ref="B2:D2"/>
    <mergeCell ref="F2:H2"/>
    <mergeCell ref="B16:H16"/>
    <mergeCell ref="B15:H15"/>
    <mergeCell ref="G9:G10"/>
    <mergeCell ref="H9:H10"/>
    <mergeCell ref="F9:F10"/>
    <mergeCell ref="E9:E10"/>
    <mergeCell ref="D9:D10"/>
    <mergeCell ref="C9:C10"/>
    <mergeCell ref="B9:B10"/>
  </mergeCells>
  <conditionalFormatting sqref="B4:G4">
    <cfRule type="expression" dxfId="23" priority="1">
      <formula>DAY(B4)&gt;8</formula>
    </cfRule>
  </conditionalFormatting>
  <conditionalFormatting sqref="B13:H13">
    <cfRule type="expression" dxfId="22" priority="2">
      <formula>AND(DAY(B13)&gt;=1,DAY(B13)&lt;=15)</formula>
    </cfRule>
  </conditionalFormatting>
  <dataValidations count="7">
    <dataValidation allowBlank="1" showInputMessage="1" showErrorMessage="1" prompt="Automatiškai nustatyta savaitės diena" sqref="C3:H3" xr:uid="{00000000-0002-0000-01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100-000001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100-000002000000}"/>
    <dataValidation allowBlank="1" showInputMessage="1" showErrorMessage="1" prompt="Vasaris mėnesio kalendorius" sqref="A1" xr:uid="{00000000-0002-0000-0100-000003000000}"/>
    <dataValidation allowBlank="1" showInputMessage="1" showErrorMessage="1" prompt="Ši eilutė ir eilutės 7, 9, 11, 13 ir 15 yra langeliai, skirti įvesti kasdienes pastabas, susijusias su viršuje esančio langelio kalendorine diena." sqref="B5" xr:uid="{00000000-0002-0000-01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100-000007000000}"/>
    <dataValidation allowBlank="1" showInputMessage="1" prompt="Langelyje toliau įveskite mėnesio pastabas" sqref="B15:B16" xr:uid="{00000000-0002-0000-0100-000004000000}"/>
  </dataValidations>
  <printOptions horizontalCentered="1"/>
  <pageMargins left="0.25" right="0.25" top="0.5" bottom="0.5" header="0.3" footer="0.3"/>
  <pageSetup paperSize="9" scale="95"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59999389629810485"/>
    <pageSetUpPr fitToPage="1"/>
  </sheetPr>
  <dimension ref="A1:I15"/>
  <sheetViews>
    <sheetView showGridLines="0" showRowColHeaders="0" zoomScaleNormal="100" workbookViewId="0">
      <selection activeCell="G6" sqref="G6"/>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266" t="str">
        <f>"Kovas "&amp;KalendoriniaiMetai</f>
        <v>Kovas 2023</v>
      </c>
      <c r="C2" s="266"/>
      <c r="D2" s="266"/>
      <c r="E2" s="17"/>
      <c r="F2" s="3"/>
      <c r="G2" s="3"/>
      <c r="H2" s="4"/>
    </row>
    <row r="3" spans="1:9" s="5" customFormat="1" ht="19.5" customHeight="1" thickBot="1" x14ac:dyDescent="0.25">
      <c r="A3" s="1"/>
      <c r="B3" s="200" t="str">
        <f>SavaitėsPradžia</f>
        <v>pirmadienis</v>
      </c>
      <c r="C3" s="200" t="str">
        <f t="shared" ref="C3:H3" si="0">TEXT(C4,"dddd")</f>
        <v>antradienis</v>
      </c>
      <c r="D3" s="200" t="str">
        <f t="shared" si="0"/>
        <v>trečiadienis</v>
      </c>
      <c r="E3" s="200" t="str">
        <f t="shared" si="0"/>
        <v>ketvirtadienis</v>
      </c>
      <c r="F3" s="200" t="str">
        <f t="shared" si="0"/>
        <v>penktadienis</v>
      </c>
      <c r="G3" s="200" t="str">
        <f t="shared" si="0"/>
        <v>šeštadienis</v>
      </c>
      <c r="H3" s="200" t="str">
        <f t="shared" si="0"/>
        <v>sekmadienis</v>
      </c>
    </row>
    <row r="4" spans="1:9" s="7" customFormat="1" ht="19.5" customHeight="1" x14ac:dyDescent="0.2">
      <c r="A4" s="6"/>
      <c r="B4" s="16">
        <f t="array" ref="B4:H4">DienosIrSavaitės+DATE(KalendoriniaiMetai,3,1)-WEEKDAY(DATE(KalendoriniaiMetai,3,1),(SavaitėsPradžia="Pirmadienis")+1)+1</f>
        <v>44984</v>
      </c>
      <c r="C4" s="16">
        <v>44985</v>
      </c>
      <c r="D4" s="117">
        <v>44986</v>
      </c>
      <c r="E4" s="117">
        <v>44987</v>
      </c>
      <c r="F4" s="117">
        <v>44988</v>
      </c>
      <c r="G4" s="117">
        <v>44989</v>
      </c>
      <c r="H4" s="117">
        <v>44990</v>
      </c>
    </row>
    <row r="5" spans="1:9" s="12" customFormat="1" ht="48" customHeight="1" x14ac:dyDescent="0.2">
      <c r="A5" s="10"/>
      <c r="B5" s="120"/>
      <c r="C5" s="29"/>
      <c r="D5" s="111"/>
      <c r="E5" s="112"/>
      <c r="F5" s="112"/>
      <c r="G5" s="112"/>
      <c r="H5" s="112"/>
    </row>
    <row r="6" spans="1:9" s="7" customFormat="1" ht="19.5" customHeight="1" x14ac:dyDescent="0.2">
      <c r="A6" s="6"/>
      <c r="B6" s="118">
        <f t="array" ref="B6:H6">DienosIrSavaitės+DATE(KalendoriniaiMetai,3,1)-WEEKDAY(DATE(KalendoriniaiMetai,3,1),(SavaitėsPradžia="Pirmadienis")+1)+8</f>
        <v>44991</v>
      </c>
      <c r="C6" s="118">
        <v>44992</v>
      </c>
      <c r="D6" s="119">
        <v>44993</v>
      </c>
      <c r="E6" s="118">
        <v>44994</v>
      </c>
      <c r="F6" s="118">
        <v>44995</v>
      </c>
      <c r="G6" s="218">
        <v>44996</v>
      </c>
      <c r="H6" s="118">
        <v>44997</v>
      </c>
    </row>
    <row r="7" spans="1:9" s="12" customFormat="1" ht="48" customHeight="1" x14ac:dyDescent="0.2">
      <c r="A7" s="10"/>
      <c r="B7" s="116"/>
      <c r="C7" s="116"/>
      <c r="D7" s="115"/>
      <c r="E7" s="113"/>
      <c r="F7" s="113"/>
      <c r="G7" s="114"/>
      <c r="H7" s="114"/>
    </row>
    <row r="8" spans="1:9" s="7" customFormat="1" ht="19.5" customHeight="1" x14ac:dyDescent="0.2">
      <c r="A8" s="6"/>
      <c r="B8" s="118">
        <f t="array" ref="B8:H8">DienosIrSavaitės+DATE(KalendoriniaiMetai,3,1)-WEEKDAY(DATE(KalendoriniaiMetai,3,1),(SavaitėsPradžia="Pirmadienis")+1)+15</f>
        <v>44998</v>
      </c>
      <c r="C8" s="118">
        <v>44999</v>
      </c>
      <c r="D8" s="119">
        <v>45000</v>
      </c>
      <c r="E8" s="118">
        <v>45001</v>
      </c>
      <c r="F8" s="118">
        <v>45002</v>
      </c>
      <c r="G8" s="118">
        <v>45003</v>
      </c>
      <c r="H8" s="118">
        <v>45004</v>
      </c>
    </row>
    <row r="9" spans="1:9" s="12" customFormat="1" ht="48" customHeight="1" x14ac:dyDescent="0.2">
      <c r="A9" s="10"/>
      <c r="B9" s="121"/>
      <c r="C9" s="122"/>
      <c r="D9" s="123"/>
      <c r="E9" s="122"/>
      <c r="F9" s="121"/>
      <c r="G9" s="121"/>
      <c r="H9" s="121"/>
    </row>
    <row r="10" spans="1:9" s="7" customFormat="1" ht="19.5" customHeight="1" x14ac:dyDescent="0.2">
      <c r="A10" s="6"/>
      <c r="B10" s="118">
        <f t="array" ref="B10:H10">DienosIrSavaitės+DATE(KalendoriniaiMetai,3,1)-WEEKDAY(DATE(KalendoriniaiMetai,3,1),(SavaitėsPradžia="Pirmadienis")+1)+22</f>
        <v>45005</v>
      </c>
      <c r="C10" s="118">
        <v>45006</v>
      </c>
      <c r="D10" s="119">
        <v>45007</v>
      </c>
      <c r="E10" s="118">
        <v>45008</v>
      </c>
      <c r="F10" s="118">
        <v>45009</v>
      </c>
      <c r="G10" s="118">
        <v>45010</v>
      </c>
      <c r="H10" s="118">
        <v>45011</v>
      </c>
    </row>
    <row r="11" spans="1:9" s="12" customFormat="1" ht="48" customHeight="1" x14ac:dyDescent="0.2">
      <c r="A11" s="10"/>
      <c r="B11" s="121"/>
      <c r="C11" s="121"/>
      <c r="D11" s="124"/>
      <c r="E11" s="122"/>
      <c r="F11" s="121"/>
      <c r="G11" s="121"/>
      <c r="H11" s="121"/>
    </row>
    <row r="12" spans="1:9" s="7" customFormat="1" ht="19.5" customHeight="1" x14ac:dyDescent="0.2">
      <c r="A12" s="6"/>
      <c r="B12" s="118">
        <f t="array" ref="B12:H12">DienosIrSavaitės+DATE(KalendoriniaiMetai,3,1)-WEEKDAY(DATE(KalendoriniaiMetai,3,1),(SavaitėsPradžia="Pirmadienis")+1)+29</f>
        <v>45012</v>
      </c>
      <c r="C12" s="118">
        <v>45013</v>
      </c>
      <c r="D12" s="118">
        <v>45014</v>
      </c>
      <c r="E12" s="118">
        <v>45015</v>
      </c>
      <c r="F12" s="118">
        <v>45016</v>
      </c>
      <c r="G12" s="59">
        <v>45017</v>
      </c>
      <c r="H12" s="59">
        <v>45018</v>
      </c>
    </row>
    <row r="13" spans="1:9" s="12" customFormat="1" ht="48" customHeight="1" x14ac:dyDescent="0.2">
      <c r="A13" s="10"/>
      <c r="B13" s="162"/>
      <c r="C13" s="162"/>
      <c r="D13" s="162"/>
      <c r="E13" s="163"/>
      <c r="F13" s="162"/>
      <c r="G13" s="2"/>
      <c r="H13" s="2"/>
    </row>
    <row r="14" spans="1:9" s="7" customFormat="1" ht="19.5" customHeight="1" x14ac:dyDescent="0.2">
      <c r="A14" s="6"/>
      <c r="B14" s="267" t="s">
        <v>5</v>
      </c>
      <c r="C14" s="267"/>
      <c r="D14" s="267"/>
      <c r="E14" s="267"/>
      <c r="F14" s="267"/>
      <c r="G14" s="267"/>
      <c r="H14" s="267"/>
    </row>
    <row r="15" spans="1:9" s="12" customFormat="1" ht="48" customHeight="1" x14ac:dyDescent="0.2">
      <c r="A15" s="10"/>
      <c r="B15" s="268"/>
      <c r="C15" s="268"/>
      <c r="D15" s="268"/>
      <c r="E15" s="268"/>
      <c r="F15" s="268"/>
      <c r="G15" s="268"/>
      <c r="H15" s="268"/>
    </row>
  </sheetData>
  <mergeCells count="3">
    <mergeCell ref="B2:D2"/>
    <mergeCell ref="B14:H14"/>
    <mergeCell ref="B15:H15"/>
  </mergeCells>
  <conditionalFormatting sqref="B4:G4">
    <cfRule type="expression" dxfId="21" priority="1">
      <formula>DAY(B4)&gt;8</formula>
    </cfRule>
  </conditionalFormatting>
  <conditionalFormatting sqref="B12:H12 B14">
    <cfRule type="expression" dxfId="20" priority="2">
      <formula>AND(DAY(B12)&gt;=1,DAY(B12)&lt;=15)</formula>
    </cfRule>
  </conditionalFormatting>
  <dataValidations count="6">
    <dataValidation allowBlank="1" showInputMessage="1" showErrorMessage="1" prompt="Kovas mėnesio kalendorius" sqref="A1" xr:uid="{00000000-0002-0000-02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200-000001000000}"/>
    <dataValidation allowBlank="1" showInputMessage="1" showErrorMessage="1" prompt="Automatiškai nustatyta savaitės diena" sqref="C3:H3" xr:uid="{00000000-0002-0000-0200-000002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200-000003000000}"/>
    <dataValidation allowBlank="1" showInputMessage="1" showErrorMessage="1" prompt="Ši eilutė ir eilutės 7, 9, 11, 13 ir 15 yra langeliai, skirti įvesti kasdienes pastabas, susijusias su viršuje esančio langelio kalendorine diena." sqref="B5" xr:uid="{00000000-0002-0000-0200-000004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200-000007000000}"/>
  </dataValidations>
  <printOptions horizontalCentered="1"/>
  <pageMargins left="0.25" right="0.25" top="0.5" bottom="0.5" header="0.3" footer="0.3"/>
  <pageSetup paperSize="9" scale="95"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59999389629810485"/>
    <pageSetUpPr fitToPage="1"/>
  </sheetPr>
  <dimension ref="A1:I15"/>
  <sheetViews>
    <sheetView showGridLines="0" showRowColHeaders="0" workbookViewId="0">
      <selection activeCell="B8" sqref="B8"/>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266" t="str">
        <f>"Balandis "&amp;KalendoriniaiMetai</f>
        <v>Balandis 2023</v>
      </c>
      <c r="C2" s="266"/>
      <c r="D2" s="266"/>
      <c r="E2" s="17"/>
      <c r="F2" s="3"/>
      <c r="G2" s="3"/>
      <c r="H2" s="4"/>
    </row>
    <row r="3" spans="1:9" s="5" customFormat="1" ht="19.5" customHeight="1" thickBot="1" x14ac:dyDescent="0.25">
      <c r="A3" s="1"/>
      <c r="B3" s="200" t="str">
        <f>SavaitėsPradžia</f>
        <v>pirmadienis</v>
      </c>
      <c r="C3" s="200" t="str">
        <f t="shared" ref="C3:H3" si="0">TEXT(C4,"dddd")</f>
        <v>antradienis</v>
      </c>
      <c r="D3" s="200" t="str">
        <f t="shared" si="0"/>
        <v>trečiadienis</v>
      </c>
      <c r="E3" s="200" t="str">
        <f t="shared" si="0"/>
        <v>ketvirtadienis</v>
      </c>
      <c r="F3" s="200" t="str">
        <f t="shared" si="0"/>
        <v>penktadienis</v>
      </c>
      <c r="G3" s="200" t="str">
        <f t="shared" si="0"/>
        <v>šeštadienis</v>
      </c>
      <c r="H3" s="200" t="str">
        <f t="shared" si="0"/>
        <v>sekmadienis</v>
      </c>
    </row>
    <row r="4" spans="1:9" s="7" customFormat="1" ht="19.5" customHeight="1" x14ac:dyDescent="0.2">
      <c r="A4" s="6"/>
      <c r="B4" s="16">
        <f t="array" ref="B4:H4">DienosIrSavaitės+DATE(KalendoriniaiMetai,4,1)-WEEKDAY(DATE(KalendoriniaiMetai,4,1),(SavaitėsPradžia="Pirmadienis")+1)+1</f>
        <v>45012</v>
      </c>
      <c r="C4" s="16">
        <v>45013</v>
      </c>
      <c r="D4" s="16">
        <v>45014</v>
      </c>
      <c r="E4" s="16">
        <v>45015</v>
      </c>
      <c r="F4" s="128">
        <v>45016</v>
      </c>
      <c r="G4" s="129">
        <v>45017</v>
      </c>
      <c r="H4" s="129">
        <v>45018</v>
      </c>
    </row>
    <row r="5" spans="1:9" s="12" customFormat="1" ht="48" customHeight="1" x14ac:dyDescent="0.2">
      <c r="A5" s="10"/>
      <c r="B5" s="30"/>
      <c r="C5" s="30"/>
      <c r="D5" s="30"/>
      <c r="E5" s="30"/>
      <c r="F5" s="127"/>
      <c r="G5" s="130"/>
      <c r="H5" s="142"/>
    </row>
    <row r="6" spans="1:9" s="7" customFormat="1" ht="19.5" customHeight="1" x14ac:dyDescent="0.2">
      <c r="A6" s="6"/>
      <c r="B6" s="148">
        <f t="array" ref="B6:H6">DienosIrSavaitės+DATE(KalendoriniaiMetai,4,1)-WEEKDAY(DATE(KalendoriniaiMetai,4,1),(SavaitėsPradžia="Pirmadienis")+1)+8</f>
        <v>45019</v>
      </c>
      <c r="C6" s="148">
        <v>45020</v>
      </c>
      <c r="D6" s="148">
        <v>45021</v>
      </c>
      <c r="E6" s="148">
        <v>45022</v>
      </c>
      <c r="F6" s="147">
        <v>45023</v>
      </c>
      <c r="G6" s="148">
        <v>45024</v>
      </c>
      <c r="H6" s="219">
        <v>45025</v>
      </c>
    </row>
    <row r="7" spans="1:9" s="12" customFormat="1" ht="48" customHeight="1" x14ac:dyDescent="0.2">
      <c r="A7" s="10"/>
      <c r="B7" s="149"/>
      <c r="C7" s="149"/>
      <c r="D7" s="150"/>
      <c r="E7" s="151"/>
      <c r="F7" s="152"/>
      <c r="G7" s="153"/>
      <c r="H7" s="154"/>
    </row>
    <row r="8" spans="1:9" s="7" customFormat="1" ht="19.5" customHeight="1" x14ac:dyDescent="0.2">
      <c r="A8" s="6"/>
      <c r="B8" s="220">
        <f t="array" ref="B8:H8">DienosIrSavaitės+DATE(KalendoriniaiMetai,4,1)-WEEKDAY(DATE(KalendoriniaiMetai,4,1),(SavaitėsPradžia="Pirmadienis")+1)+15</f>
        <v>45026</v>
      </c>
      <c r="C8" s="148">
        <v>45027</v>
      </c>
      <c r="D8" s="148">
        <v>45028</v>
      </c>
      <c r="E8" s="148">
        <v>45029</v>
      </c>
      <c r="F8" s="147">
        <v>45030</v>
      </c>
      <c r="G8" s="148">
        <v>45031</v>
      </c>
      <c r="H8" s="147">
        <v>45032</v>
      </c>
    </row>
    <row r="9" spans="1:9" s="12" customFormat="1" ht="48" customHeight="1" x14ac:dyDescent="0.2">
      <c r="A9" s="10"/>
      <c r="B9" s="153"/>
      <c r="C9" s="155"/>
      <c r="D9" s="155"/>
      <c r="E9" s="155"/>
      <c r="F9" s="154"/>
      <c r="G9" s="153"/>
      <c r="H9" s="154"/>
    </row>
    <row r="10" spans="1:9" s="7" customFormat="1" ht="19.5" customHeight="1" x14ac:dyDescent="0.2">
      <c r="A10" s="6"/>
      <c r="B10" s="148">
        <f t="array" ref="B10:H10">DienosIrSavaitės+DATE(KalendoriniaiMetai,4,1)-WEEKDAY(DATE(KalendoriniaiMetai,4,1),(SavaitėsPradžia="Pirmadienis")+1)+22</f>
        <v>45033</v>
      </c>
      <c r="C10" s="148">
        <v>45034</v>
      </c>
      <c r="D10" s="148">
        <v>45035</v>
      </c>
      <c r="E10" s="148">
        <v>45036</v>
      </c>
      <c r="F10" s="147">
        <v>45037</v>
      </c>
      <c r="G10" s="148">
        <v>45038</v>
      </c>
      <c r="H10" s="147">
        <v>45039</v>
      </c>
    </row>
    <row r="11" spans="1:9" s="12" customFormat="1" ht="48" customHeight="1" x14ac:dyDescent="0.2">
      <c r="A11" s="10"/>
      <c r="B11" s="156"/>
      <c r="C11" s="153"/>
      <c r="D11" s="153"/>
      <c r="E11" s="153"/>
      <c r="F11" s="154"/>
      <c r="G11" s="153"/>
      <c r="H11" s="154"/>
    </row>
    <row r="12" spans="1:9" s="7" customFormat="1" ht="19.5" customHeight="1" x14ac:dyDescent="0.2">
      <c r="A12" s="6"/>
      <c r="B12" s="157">
        <f t="array" ref="B12:H12">DienosIrSavaitės+DATE(KalendoriniaiMetai,4,1)-WEEKDAY(DATE(KalendoriniaiMetai,4,1),(SavaitėsPradžia="Pirmadienis")+1)+29</f>
        <v>45040</v>
      </c>
      <c r="C12" s="148">
        <v>45041</v>
      </c>
      <c r="D12" s="158">
        <v>45042</v>
      </c>
      <c r="E12" s="158">
        <v>45043</v>
      </c>
      <c r="F12" s="159">
        <v>45044</v>
      </c>
      <c r="G12" s="158">
        <v>45045</v>
      </c>
      <c r="H12" s="147">
        <v>45046</v>
      </c>
    </row>
    <row r="13" spans="1:9" s="12" customFormat="1" ht="48" customHeight="1" x14ac:dyDescent="0.2">
      <c r="A13" s="6"/>
      <c r="B13" s="149"/>
      <c r="C13" s="149"/>
      <c r="D13" s="160"/>
      <c r="E13" s="149"/>
      <c r="F13" s="161"/>
      <c r="G13" s="149"/>
      <c r="H13" s="161"/>
    </row>
    <row r="14" spans="1:9" s="7" customFormat="1" ht="19.5" customHeight="1" x14ac:dyDescent="0.2">
      <c r="B14" s="57">
        <f t="array" ref="B14:C14">DienosIrSavaitės+DATE(KalendoriniaiMetai,4,1)-WEEKDAY(DATE(KalendoriniaiMetai,4,1),(SavaitėsPradžia="Pirmadienis")+1)+36</f>
        <v>45047</v>
      </c>
      <c r="C14" s="57">
        <v>45048</v>
      </c>
      <c r="D14" s="269" t="s">
        <v>5</v>
      </c>
      <c r="E14" s="270"/>
      <c r="F14" s="270"/>
      <c r="G14" s="270"/>
      <c r="H14" s="271"/>
    </row>
    <row r="15" spans="1:9" s="12" customFormat="1" ht="48" customHeight="1" x14ac:dyDescent="0.2">
      <c r="A15" s="10"/>
      <c r="B15" s="30"/>
      <c r="C15" s="30"/>
      <c r="D15" s="272"/>
      <c r="E15" s="273"/>
      <c r="F15" s="273"/>
      <c r="G15" s="273"/>
      <c r="H15" s="274"/>
    </row>
  </sheetData>
  <mergeCells count="3">
    <mergeCell ref="B2:D2"/>
    <mergeCell ref="D14:H14"/>
    <mergeCell ref="D15:H15"/>
  </mergeCells>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Automatiškai nustatyta savaitės diena" sqref="C3:H3" xr:uid="{00000000-0002-0000-03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300-000001000000}"/>
    <dataValidation allowBlank="1" showInputMessage="1" showErrorMessage="1" prompt="Balandis mėnesio kalendorius" sqref="A1" xr:uid="{00000000-0002-0000-0300-000002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300-000003000000}"/>
    <dataValidation allowBlank="1" showInputMessage="1" prompt="Langelyje toliau įveskite mėnesio pastabas" sqref="D14:H14" xr:uid="{00000000-0002-0000-0300-000004000000}"/>
    <dataValidation allowBlank="1" showInputMessage="1" prompt="Šiame langelyje įveskite mėnesio pastabas" sqref="D15:H15" xr:uid="{00000000-0002-0000-0300-000005000000}"/>
    <dataValidation allowBlank="1" showInputMessage="1" showErrorMessage="1" prompt="Ši eilutė ir eilutės 7, 9, 11, 13 ir 15 yra langeliai, skirti įvesti kasdienes pastabas, susijusias su viršuje esančio langelio kalendorine diena." sqref="B5" xr:uid="{00000000-0002-0000-03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300-000007000000}"/>
  </dataValidations>
  <printOptions horizontalCentered="1"/>
  <pageMargins left="0.25" right="0.25" top="0.5" bottom="0.5" header="0.3" footer="0.3"/>
  <pageSetup paperSize="9" scale="95"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7" tint="0.59999389629810485"/>
    <pageSetUpPr fitToPage="1"/>
  </sheetPr>
  <dimension ref="A1:R15"/>
  <sheetViews>
    <sheetView showGridLines="0" showRowColHeaders="0" workbookViewId="0">
      <selection activeCell="M5" sqref="M5"/>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18" ht="9" customHeight="1" x14ac:dyDescent="0.2">
      <c r="I1" s="1" t="s">
        <v>0</v>
      </c>
    </row>
    <row r="2" spans="1:18" s="2" customFormat="1" ht="100.5" customHeight="1" x14ac:dyDescent="0.2">
      <c r="B2" s="275" t="str">
        <f>"Gegužė "&amp;KalendoriniaiMetai</f>
        <v>Gegužė 2023</v>
      </c>
      <c r="C2" s="275"/>
      <c r="D2" s="275"/>
      <c r="E2" s="145"/>
      <c r="F2" s="3"/>
      <c r="G2" s="3"/>
      <c r="H2" s="4"/>
    </row>
    <row r="3" spans="1:18" s="5" customFormat="1" ht="19.5" customHeight="1" x14ac:dyDescent="0.2">
      <c r="A3" s="15"/>
      <c r="B3" s="199" t="str">
        <f>SavaitėsPradžia</f>
        <v>pirmadienis</v>
      </c>
      <c r="C3" s="199" t="str">
        <f t="shared" ref="C3:H3" si="0">TEXT(C4,"dddd")</f>
        <v>antradienis</v>
      </c>
      <c r="D3" s="199" t="str">
        <f t="shared" si="0"/>
        <v>trečiadienis</v>
      </c>
      <c r="E3" s="199" t="str">
        <f t="shared" si="0"/>
        <v>ketvirtadienis</v>
      </c>
      <c r="F3" s="199" t="str">
        <f t="shared" si="0"/>
        <v>penktadienis</v>
      </c>
      <c r="G3" s="199" t="str">
        <f t="shared" si="0"/>
        <v>šeštadienis</v>
      </c>
      <c r="H3" s="199" t="str">
        <f t="shared" si="0"/>
        <v>sekmadienis</v>
      </c>
    </row>
    <row r="4" spans="1:18" s="7" customFormat="1" ht="19.5" customHeight="1" x14ac:dyDescent="0.2">
      <c r="A4" s="164"/>
      <c r="B4" s="221">
        <f t="array" ref="B4:H4">DienosIrSavaitės+DATE(KalendoriniaiMetai,5,1)-WEEKDAY(DATE(KalendoriniaiMetai,5,1),(SavaitėsPradžia="Pirmadienis")+1)+1</f>
        <v>45047</v>
      </c>
      <c r="C4" s="166">
        <v>45048</v>
      </c>
      <c r="D4" s="166">
        <v>45049</v>
      </c>
      <c r="E4" s="168">
        <v>45050</v>
      </c>
      <c r="F4" s="165">
        <v>45051</v>
      </c>
      <c r="G4" s="165">
        <v>45052</v>
      </c>
      <c r="H4" s="166">
        <v>45053</v>
      </c>
    </row>
    <row r="5" spans="1:18" s="12" customFormat="1" ht="48" customHeight="1" x14ac:dyDescent="0.2">
      <c r="A5" s="169"/>
      <c r="B5" s="127"/>
      <c r="C5" s="127"/>
      <c r="D5" s="127"/>
      <c r="E5" s="126"/>
      <c r="F5" s="132"/>
      <c r="G5" s="167"/>
      <c r="H5" s="126"/>
    </row>
    <row r="6" spans="1:18" s="7" customFormat="1" ht="19.5" customHeight="1" x14ac:dyDescent="0.2">
      <c r="A6" s="170"/>
      <c r="B6" s="136">
        <f t="array" ref="B6:H6">DienosIrSavaitės+DATE(KalendoriniaiMetai,5,1)-WEEKDAY(DATE(KalendoriniaiMetai,5,1),(SavaitėsPradžia="Pirmadienis")+1)+8</f>
        <v>45054</v>
      </c>
      <c r="C6" s="136">
        <v>45055</v>
      </c>
      <c r="D6" s="136">
        <v>45056</v>
      </c>
      <c r="E6" s="136">
        <v>45057</v>
      </c>
      <c r="F6" s="131">
        <v>45058</v>
      </c>
      <c r="G6" s="137">
        <v>45059</v>
      </c>
      <c r="H6" s="131">
        <v>45060</v>
      </c>
    </row>
    <row r="7" spans="1:18" s="12" customFormat="1" ht="48" customHeight="1" x14ac:dyDescent="0.2">
      <c r="A7" s="169"/>
      <c r="B7" s="142"/>
      <c r="C7" s="171"/>
      <c r="D7" s="171"/>
      <c r="E7" s="171"/>
      <c r="F7" s="142"/>
      <c r="G7" s="142"/>
      <c r="H7" s="139"/>
      <c r="I7" s="172"/>
      <c r="R7" s="207"/>
    </row>
    <row r="8" spans="1:18" s="7" customFormat="1" ht="19.5" customHeight="1" x14ac:dyDescent="0.2">
      <c r="A8" s="170"/>
      <c r="B8" s="140">
        <f t="array" ref="B8:H8">DienosIrSavaitės+DATE(KalendoriniaiMetai,5,1)-WEEKDAY(DATE(KalendoriniaiMetai,5,1),(SavaitėsPradžia="Pirmadienis")+1)+15</f>
        <v>45061</v>
      </c>
      <c r="C8" s="140">
        <v>45062</v>
      </c>
      <c r="D8" s="134">
        <v>45063</v>
      </c>
      <c r="E8" s="135">
        <v>45064</v>
      </c>
      <c r="F8" s="134">
        <v>45065</v>
      </c>
      <c r="G8" s="134">
        <v>45066</v>
      </c>
      <c r="H8" s="135">
        <v>45067</v>
      </c>
    </row>
    <row r="9" spans="1:18" s="12" customFormat="1" ht="48" customHeight="1" x14ac:dyDescent="0.2">
      <c r="B9" s="143"/>
      <c r="C9" s="130"/>
      <c r="D9" s="144"/>
      <c r="E9" s="142"/>
      <c r="F9" s="133"/>
      <c r="G9" s="173"/>
      <c r="H9" s="2"/>
      <c r="I9" s="172"/>
    </row>
    <row r="10" spans="1:18" s="7" customFormat="1" ht="19.5" customHeight="1" x14ac:dyDescent="0.2">
      <c r="B10" s="131">
        <f t="array" ref="B10:H10">DienosIrSavaitės+DATE(KalendoriniaiMetai,5,1)-WEEKDAY(DATE(KalendoriniaiMetai,5,1),(SavaitėsPradžia="Pirmadienis")+1)+22</f>
        <v>45068</v>
      </c>
      <c r="C10" s="131">
        <v>45069</v>
      </c>
      <c r="D10" s="137">
        <v>45070</v>
      </c>
      <c r="E10" s="131">
        <v>45071</v>
      </c>
      <c r="F10" s="131">
        <v>45072</v>
      </c>
      <c r="G10" s="131">
        <v>45073</v>
      </c>
      <c r="H10" s="131">
        <v>45074</v>
      </c>
    </row>
    <row r="11" spans="1:18" s="12" customFormat="1" ht="48" customHeight="1" x14ac:dyDescent="0.2">
      <c r="A11" s="169"/>
      <c r="B11" s="139"/>
      <c r="C11" s="125"/>
      <c r="D11" s="138"/>
      <c r="E11" s="142"/>
      <c r="F11" s="141"/>
      <c r="G11" s="30"/>
      <c r="H11" s="167"/>
    </row>
    <row r="12" spans="1:18" s="7" customFormat="1" ht="19.5" customHeight="1" x14ac:dyDescent="0.2">
      <c r="B12" s="202">
        <f t="array" ref="B12:H12">DienosIrSavaitės+DATE(KalendoriniaiMetai,5,1)-WEEKDAY(DATE(KalendoriniaiMetai,5,1),(SavaitėsPradžia="Pirmadienis")+1)+29</f>
        <v>45075</v>
      </c>
      <c r="C12" s="146">
        <v>45076</v>
      </c>
      <c r="D12" s="146">
        <v>45077</v>
      </c>
      <c r="E12" s="210">
        <v>45078</v>
      </c>
      <c r="F12" s="211">
        <v>45079</v>
      </c>
      <c r="G12" s="211">
        <v>45080</v>
      </c>
      <c r="H12" s="211">
        <v>45081</v>
      </c>
    </row>
    <row r="13" spans="1:18" s="12" customFormat="1" ht="48" customHeight="1" x14ac:dyDescent="0.2">
      <c r="A13" s="201"/>
      <c r="B13" s="208"/>
      <c r="C13" s="208"/>
      <c r="D13" s="208"/>
      <c r="E13" s="209"/>
      <c r="F13" s="209"/>
      <c r="G13" s="209"/>
      <c r="H13" s="209"/>
      <c r="I13" s="212"/>
    </row>
    <row r="14" spans="1:18" s="7" customFormat="1" ht="19.5" customHeight="1" x14ac:dyDescent="0.2">
      <c r="A14" s="103"/>
      <c r="B14" s="276" t="s">
        <v>5</v>
      </c>
      <c r="C14" s="277"/>
      <c r="D14" s="277"/>
      <c r="E14" s="277"/>
      <c r="F14" s="277"/>
      <c r="G14" s="277"/>
      <c r="H14" s="278"/>
    </row>
    <row r="15" spans="1:18" s="12" customFormat="1" ht="48" customHeight="1" x14ac:dyDescent="0.2">
      <c r="A15" s="102"/>
      <c r="B15" s="279"/>
      <c r="C15" s="279"/>
      <c r="D15" s="279"/>
      <c r="E15" s="279"/>
      <c r="F15" s="279"/>
      <c r="G15" s="279"/>
      <c r="H15" s="279"/>
    </row>
  </sheetData>
  <mergeCells count="3">
    <mergeCell ref="B2:D2"/>
    <mergeCell ref="B14:H14"/>
    <mergeCell ref="B15:H15"/>
  </mergeCells>
  <conditionalFormatting sqref="B4:G4">
    <cfRule type="expression" dxfId="17" priority="1">
      <formula>DAY(B4)&gt;8</formula>
    </cfRule>
  </conditionalFormatting>
  <conditionalFormatting sqref="B12:H12">
    <cfRule type="expression" dxfId="16" priority="2">
      <formula>AND(DAY(B12)&gt;=1,DAY(B12)&lt;=15)</formula>
    </cfRule>
  </conditionalFormatting>
  <dataValidations count="7">
    <dataValidation allowBlank="1" showInputMessage="1" showErrorMessage="1" prompt="Automatiškai nustatyta savaitės diena" sqref="C3:H3" xr:uid="{00000000-0002-0000-04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400-000001000000}"/>
    <dataValidation allowBlank="1" showInputMessage="1" showErrorMessage="1" prompt="Gegužė mėnesio kalendorius" sqref="A1" xr:uid="{00000000-0002-0000-0400-000002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400-000003000000}"/>
    <dataValidation allowBlank="1" showInputMessage="1" showErrorMessage="1" prompt="Ši eilutė ir eilutės 7, 9, 11, 13 ir 15 yra langeliai, skirti įvesti kasdienes pastabas, susijusias su viršuje esančio langelio kalendorine diena." sqref="B5" xr:uid="{00000000-0002-0000-0400-000004000000}"/>
    <dataValidation allowBlank="1" showInputMessage="1" prompt="Langelyje toliau įveskite mėnesio pastabas" sqref="B13:B14" xr:uid="{2BEFF19D-06F1-4806-970D-4CC84368A2E7}"/>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400-000007000000}"/>
  </dataValidations>
  <printOptions horizontalCentered="1"/>
  <pageMargins left="0.25" right="0.25" top="0.5" bottom="0.5" header="0.3" footer="0.3"/>
  <pageSetup paperSize="9" scale="95"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pageSetUpPr fitToPage="1"/>
  </sheetPr>
  <dimension ref="A1:I26"/>
  <sheetViews>
    <sheetView showGridLines="0" showRowColHeaders="0" zoomScaleNormal="100" workbookViewId="0">
      <selection activeCell="D26" sqref="D26:H26"/>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280" t="str">
        <f>"Birželis "&amp;KalendoriniaiMetai</f>
        <v>Birželis 2023</v>
      </c>
      <c r="C2" s="280"/>
      <c r="D2" s="280"/>
      <c r="E2" s="17"/>
      <c r="F2"/>
      <c r="G2" s="3"/>
      <c r="H2" s="4"/>
    </row>
    <row r="3" spans="1:9" s="5" customFormat="1" ht="19.5" customHeight="1" thickBot="1" x14ac:dyDescent="0.25">
      <c r="A3" s="2"/>
      <c r="B3" s="31" t="str">
        <f>SavaitėsPradžia</f>
        <v>pirmadienis</v>
      </c>
      <c r="C3" s="31" t="str">
        <f t="shared" ref="C3:H3" si="0">TEXT(C4,"dddd")</f>
        <v>antradienis</v>
      </c>
      <c r="D3" s="31" t="str">
        <f t="shared" si="0"/>
        <v>trečiadienis</v>
      </c>
      <c r="E3" s="31" t="str">
        <f t="shared" si="0"/>
        <v>ketvirtadienis</v>
      </c>
      <c r="F3" s="31" t="str">
        <f t="shared" si="0"/>
        <v>penktadienis</v>
      </c>
      <c r="G3" s="31" t="str">
        <f t="shared" si="0"/>
        <v>šeštadienis</v>
      </c>
      <c r="H3" s="31" t="str">
        <f t="shared" si="0"/>
        <v>sekmadienis</v>
      </c>
    </row>
    <row r="4" spans="1:9" s="7" customFormat="1" ht="19.5" customHeight="1" x14ac:dyDescent="0.2">
      <c r="A4" s="6"/>
      <c r="B4" s="39">
        <f t="array" ref="B4:H4">DienosIrSavaitės+DATE(KalendoriniaiMetai,6,1)-WEEKDAY(DATE(KalendoriniaiMetai,6,1),(SavaitėsPradžia="Pirmadienis")+1)+1</f>
        <v>45075</v>
      </c>
      <c r="C4" s="39">
        <v>45076</v>
      </c>
      <c r="D4" s="39">
        <v>45077</v>
      </c>
      <c r="E4" s="174">
        <v>45078</v>
      </c>
      <c r="F4" s="174">
        <v>45079</v>
      </c>
      <c r="G4" s="174">
        <v>45080</v>
      </c>
      <c r="H4" s="175">
        <v>45081</v>
      </c>
    </row>
    <row r="5" spans="1:9" s="12" customFormat="1" ht="48" customHeight="1" x14ac:dyDescent="0.2">
      <c r="B5" s="40"/>
      <c r="C5" s="41"/>
      <c r="D5" s="287"/>
      <c r="E5" s="283" t="s">
        <v>7</v>
      </c>
      <c r="F5" s="283" t="s">
        <v>8</v>
      </c>
      <c r="G5" s="283"/>
      <c r="H5" s="285"/>
    </row>
    <row r="6" spans="1:9" s="12" customFormat="1" ht="48" customHeight="1" x14ac:dyDescent="0.2">
      <c r="B6" s="40"/>
      <c r="C6" s="41"/>
      <c r="D6" s="288"/>
      <c r="E6" s="284"/>
      <c r="F6" s="284"/>
      <c r="G6" s="284"/>
      <c r="H6" s="286"/>
    </row>
    <row r="7" spans="1:9" s="7" customFormat="1" ht="19.5" customHeight="1" x14ac:dyDescent="0.2">
      <c r="A7" s="10"/>
      <c r="B7" s="176">
        <f t="array" ref="B7:H7">DienosIrSavaitės+DATE(KalendoriniaiMetai,6,1)-WEEKDAY(DATE(KalendoriniaiMetai,6,1),(SavaitėsPradžia="Pirmadienis")+1)+8</f>
        <v>45082</v>
      </c>
      <c r="C7" s="176">
        <v>45083</v>
      </c>
      <c r="D7" s="176">
        <v>45084</v>
      </c>
      <c r="E7" s="42">
        <v>45085</v>
      </c>
      <c r="F7" s="42">
        <v>45086</v>
      </c>
      <c r="G7" s="42">
        <v>45087</v>
      </c>
      <c r="H7" s="43">
        <v>45088</v>
      </c>
    </row>
    <row r="8" spans="1:9" s="12" customFormat="1" ht="48" customHeight="1" x14ac:dyDescent="0.2">
      <c r="A8" s="10"/>
      <c r="B8" s="283" t="s">
        <v>9</v>
      </c>
      <c r="C8" s="283" t="s">
        <v>9</v>
      </c>
      <c r="D8" s="289" t="s">
        <v>10</v>
      </c>
      <c r="E8" s="44"/>
      <c r="F8" s="291"/>
      <c r="G8" s="285"/>
      <c r="H8" s="285"/>
    </row>
    <row r="9" spans="1:9" s="12" customFormat="1" ht="48" customHeight="1" x14ac:dyDescent="0.2">
      <c r="A9" s="10"/>
      <c r="B9" s="284"/>
      <c r="C9" s="284"/>
      <c r="D9" s="290"/>
      <c r="E9" s="44"/>
      <c r="F9" s="292"/>
      <c r="G9" s="286"/>
      <c r="H9" s="286"/>
    </row>
    <row r="10" spans="1:9" s="7" customFormat="1" ht="19.5" customHeight="1" x14ac:dyDescent="0.2">
      <c r="A10" s="6"/>
      <c r="B10" s="46">
        <f t="array" ref="B10:H10">DienosIrSavaitės+DATE(KalendoriniaiMetai,6,1)-WEEKDAY(DATE(KalendoriniaiMetai,6,1),(SavaitėsPradžia="Pirmadienis")+1)+15</f>
        <v>45089</v>
      </c>
      <c r="C10" s="46">
        <v>45090</v>
      </c>
      <c r="D10" s="46">
        <v>45091</v>
      </c>
      <c r="E10" s="47">
        <v>45092</v>
      </c>
      <c r="F10" s="46">
        <v>45093</v>
      </c>
      <c r="G10" s="46">
        <v>45094</v>
      </c>
      <c r="H10" s="46">
        <v>45095</v>
      </c>
    </row>
    <row r="11" spans="1:9" s="12" customFormat="1" ht="48" customHeight="1" x14ac:dyDescent="0.2">
      <c r="A11" s="10"/>
      <c r="B11" s="45"/>
      <c r="C11" s="45"/>
      <c r="D11" s="48"/>
      <c r="E11" s="49"/>
      <c r="F11" s="49"/>
      <c r="G11" s="50"/>
      <c r="H11" s="50"/>
    </row>
    <row r="12" spans="1:9" s="7" customFormat="1" ht="19.5" customHeight="1" x14ac:dyDescent="0.2">
      <c r="A12" s="6"/>
      <c r="B12" s="42">
        <f t="array" ref="B12:H12">DienosIrSavaitės+DATE(KalendoriniaiMetai,6,1)-WEEKDAY(DATE(KalendoriniaiMetai,6,1),(SavaitėsPradžia="Pirmadienis")+1)+22</f>
        <v>45096</v>
      </c>
      <c r="C12" s="51">
        <v>45097</v>
      </c>
      <c r="D12" s="52">
        <v>45098</v>
      </c>
      <c r="E12" s="176">
        <v>45099</v>
      </c>
      <c r="F12" s="176">
        <v>45100</v>
      </c>
      <c r="G12" s="222">
        <v>45101</v>
      </c>
      <c r="H12" s="176">
        <v>45102</v>
      </c>
    </row>
    <row r="13" spans="1:9" s="12" customFormat="1" ht="48" customHeight="1" x14ac:dyDescent="0.2">
      <c r="A13" s="10"/>
      <c r="B13" s="45"/>
      <c r="C13" s="53"/>
      <c r="D13" s="54"/>
      <c r="E13" s="100" t="s">
        <v>11</v>
      </c>
      <c r="F13" s="101" t="s">
        <v>12</v>
      </c>
      <c r="G13" s="105" t="s">
        <v>12</v>
      </c>
      <c r="H13" s="105" t="s">
        <v>13</v>
      </c>
    </row>
    <row r="14" spans="1:9" s="7" customFormat="1" ht="19.5" customHeight="1" x14ac:dyDescent="0.2">
      <c r="A14" s="6"/>
      <c r="B14" s="176">
        <f t="array" ref="B14:H14">DienosIrSavaitės+DATE(KalendoriniaiMetai,6,1)-WEEKDAY(DATE(KalendoriniaiMetai,6,1),(SavaitėsPradžia="Pirmadienis")+1)+29</f>
        <v>45103</v>
      </c>
      <c r="C14" s="177">
        <v>45104</v>
      </c>
      <c r="D14" s="176">
        <v>45105</v>
      </c>
      <c r="E14" s="177">
        <v>45106</v>
      </c>
      <c r="F14" s="176">
        <v>45107</v>
      </c>
      <c r="G14" s="39">
        <v>45108</v>
      </c>
      <c r="H14" s="39">
        <v>45109</v>
      </c>
    </row>
    <row r="15" spans="1:9" s="12" customFormat="1" ht="48" customHeight="1" x14ac:dyDescent="0.2">
      <c r="A15" s="10"/>
      <c r="B15" s="99" t="s">
        <v>12</v>
      </c>
      <c r="C15" s="99" t="s">
        <v>12</v>
      </c>
      <c r="D15" s="99" t="s">
        <v>12</v>
      </c>
      <c r="E15" s="99" t="s">
        <v>12</v>
      </c>
      <c r="F15" s="104" t="s">
        <v>14</v>
      </c>
      <c r="G15" s="40"/>
      <c r="H15" s="40"/>
    </row>
    <row r="16" spans="1:9" s="7" customFormat="1" ht="19.5" customHeight="1" x14ac:dyDescent="0.2">
      <c r="A16" s="6"/>
      <c r="B16" s="55">
        <f t="array" ref="B16:C16">DienosIrSavaitės+DATE(KalendoriniaiMetai,6,1)-WEEKDAY(DATE(KalendoriniaiMetai,6,1),(SavaitėsPradžia="Pirmadienis")+1)+36</f>
        <v>45110</v>
      </c>
      <c r="C16" s="55">
        <v>45111</v>
      </c>
      <c r="D16" s="198" t="s">
        <v>6</v>
      </c>
      <c r="E16" s="198"/>
      <c r="F16" s="198"/>
      <c r="G16" s="198"/>
      <c r="H16" s="198"/>
    </row>
    <row r="17" spans="1:8" s="12" customFormat="1" ht="48" customHeight="1" x14ac:dyDescent="0.2">
      <c r="A17" s="10"/>
      <c r="B17" s="30"/>
      <c r="C17" s="30"/>
      <c r="D17" s="281" t="s">
        <v>15</v>
      </c>
      <c r="E17" s="281"/>
      <c r="F17" s="281"/>
      <c r="G17" s="281"/>
      <c r="H17" s="281"/>
    </row>
    <row r="18" spans="1:8" x14ac:dyDescent="0.2">
      <c r="D18" s="281"/>
      <c r="E18" s="281"/>
      <c r="F18" s="281"/>
      <c r="G18" s="281"/>
      <c r="H18" s="281"/>
    </row>
    <row r="19" spans="1:8" x14ac:dyDescent="0.2">
      <c r="D19" s="281"/>
      <c r="E19" s="281"/>
      <c r="F19" s="281"/>
      <c r="G19" s="281"/>
      <c r="H19" s="281"/>
    </row>
    <row r="20" spans="1:8" x14ac:dyDescent="0.2">
      <c r="D20" s="281"/>
      <c r="E20" s="281"/>
      <c r="F20" s="281"/>
      <c r="G20" s="281"/>
      <c r="H20" s="281"/>
    </row>
    <row r="21" spans="1:8" x14ac:dyDescent="0.2">
      <c r="D21" s="281"/>
      <c r="E21" s="281"/>
      <c r="F21" s="281"/>
      <c r="G21" s="281"/>
      <c r="H21" s="281"/>
    </row>
    <row r="22" spans="1:8" x14ac:dyDescent="0.2">
      <c r="D22" s="281"/>
      <c r="E22" s="281"/>
      <c r="F22" s="281"/>
      <c r="G22" s="281"/>
      <c r="H22" s="281"/>
    </row>
    <row r="23" spans="1:8" x14ac:dyDescent="0.2">
      <c r="D23" s="281"/>
      <c r="E23" s="281"/>
      <c r="F23" s="281"/>
      <c r="G23" s="281"/>
      <c r="H23" s="281"/>
    </row>
    <row r="24" spans="1:8" x14ac:dyDescent="0.2">
      <c r="D24" s="281"/>
      <c r="E24" s="281"/>
      <c r="F24" s="281"/>
      <c r="G24" s="281"/>
      <c r="H24" s="281"/>
    </row>
    <row r="25" spans="1:8" x14ac:dyDescent="0.2">
      <c r="D25" s="281"/>
      <c r="E25" s="281"/>
      <c r="F25" s="281"/>
      <c r="G25" s="281"/>
      <c r="H25" s="281"/>
    </row>
    <row r="26" spans="1:8" ht="151.9" customHeight="1" x14ac:dyDescent="0.2">
      <c r="D26" s="282" t="s">
        <v>16</v>
      </c>
      <c r="E26" s="282"/>
      <c r="F26" s="282"/>
      <c r="G26" s="282"/>
      <c r="H26" s="282"/>
    </row>
  </sheetData>
  <mergeCells count="14">
    <mergeCell ref="B2:D2"/>
    <mergeCell ref="D17:H25"/>
    <mergeCell ref="D26:H26"/>
    <mergeCell ref="E5:E6"/>
    <mergeCell ref="F5:F6"/>
    <mergeCell ref="G5:G6"/>
    <mergeCell ref="H5:H6"/>
    <mergeCell ref="D5:D6"/>
    <mergeCell ref="B8:B9"/>
    <mergeCell ref="C8:C9"/>
    <mergeCell ref="D8:D9"/>
    <mergeCell ref="F8:F9"/>
    <mergeCell ref="G8:G9"/>
    <mergeCell ref="H8:H9"/>
  </mergeCells>
  <conditionalFormatting sqref="B4:G4">
    <cfRule type="expression" dxfId="15" priority="1">
      <formula>DAY(B4)&gt;8</formula>
    </cfRule>
  </conditionalFormatting>
  <conditionalFormatting sqref="B14:H14 B16:C16">
    <cfRule type="expression" dxfId="14" priority="2">
      <formula>AND(DAY(B14)&gt;=1,DAY(B14)&lt;=15)</formula>
    </cfRule>
  </conditionalFormatting>
  <dataValidations count="8">
    <dataValidation allowBlank="1" showInputMessage="1" showErrorMessage="1" prompt="Automatiškai nustatyta savaitės diena" sqref="C3:H3" xr:uid="{00000000-0002-0000-0500-000000000000}"/>
    <dataValidation allowBlank="1" showInputMessage="1" showErrorMessage="1" prompt="Birželis mėnesio kalendorius" sqref="A1" xr:uid="{00000000-0002-0000-0500-000001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500-000002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500-000003000000}"/>
    <dataValidation allowBlank="1" showInputMessage="1" prompt="Langelyje toliau įveskite mėnesio pastabas" sqref="D16:H16" xr:uid="{00000000-0002-0000-0500-000004000000}"/>
    <dataValidation allowBlank="1" showInputMessage="1" prompt="Šiame langelyje įveskite mėnesio pastabas" sqref="D17" xr:uid="{00000000-0002-0000-0500-000005000000}"/>
    <dataValidation allowBlank="1" showInputMessage="1" showErrorMessage="1" prompt="Ši eilutė ir eilutės 7, 9, 11, 13 ir 15 yra langeliai, skirti įvesti kasdienes pastabas, susijusias su viršuje esančio langelio kalendorine diena." sqref="B5:B6" xr:uid="{00000000-0002-0000-05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500-000007000000}"/>
  </dataValidations>
  <printOptions horizontalCentered="1"/>
  <pageMargins left="0.25" right="0.25" top="0.5" bottom="0.5" header="0.3" footer="0.3"/>
  <pageSetup paperSize="9" scale="95"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59999389629810485"/>
    <pageSetUpPr fitToPage="1"/>
  </sheetPr>
  <dimension ref="A1:I38"/>
  <sheetViews>
    <sheetView showGridLines="0" showRowColHeaders="0" topLeftCell="A10" zoomScaleNormal="100" workbookViewId="0">
      <selection activeCell="D29" sqref="D29:H38"/>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280" t="str">
        <f>"Liepa "&amp;KalendoriniaiMetai</f>
        <v>Liepa 2023</v>
      </c>
      <c r="C2" s="280"/>
      <c r="D2" s="280"/>
      <c r="E2" s="17"/>
      <c r="F2" s="3"/>
      <c r="G2" s="3"/>
      <c r="H2" s="4"/>
    </row>
    <row r="3" spans="1:9" s="5" customFormat="1" ht="19.5" customHeight="1" thickBot="1" x14ac:dyDescent="0.25">
      <c r="A3" s="1"/>
      <c r="B3" s="56" t="str">
        <f>SavaitėsPradžia</f>
        <v>pirmadienis</v>
      </c>
      <c r="C3" s="56" t="str">
        <f t="shared" ref="C3:H3" si="0">TEXT(C4,"dddd")</f>
        <v>antradienis</v>
      </c>
      <c r="D3" s="56" t="str">
        <f t="shared" si="0"/>
        <v>trečiadienis</v>
      </c>
      <c r="E3" s="56" t="str">
        <f t="shared" si="0"/>
        <v>ketvirtadienis</v>
      </c>
      <c r="F3" s="56" t="str">
        <f t="shared" si="0"/>
        <v>penktadienis</v>
      </c>
      <c r="G3" s="56" t="str">
        <f t="shared" si="0"/>
        <v>šeštadienis</v>
      </c>
      <c r="H3" s="56" t="str">
        <f t="shared" si="0"/>
        <v>sekmadienis</v>
      </c>
    </row>
    <row r="4" spans="1:9" s="7" customFormat="1" ht="19.5" customHeight="1" thickTop="1" x14ac:dyDescent="0.2">
      <c r="A4" s="6"/>
      <c r="B4" s="16">
        <f t="array" ref="B4:H4">DienosIrSavaitės+DATE(KalendoriniaiMetai,7,1)-WEEKDAY(DATE(KalendoriniaiMetai,7,1),(SavaitėsPradžia="Pirmadienis")+1)+1</f>
        <v>45103</v>
      </c>
      <c r="C4" s="16">
        <v>45104</v>
      </c>
      <c r="D4" s="16">
        <v>45105</v>
      </c>
      <c r="E4" s="16">
        <v>45106</v>
      </c>
      <c r="F4" s="16">
        <v>45107</v>
      </c>
      <c r="G4" s="225">
        <v>45108</v>
      </c>
      <c r="H4" s="225">
        <v>45109</v>
      </c>
    </row>
    <row r="5" spans="1:9" s="12" customFormat="1" ht="48" customHeight="1" x14ac:dyDescent="0.2">
      <c r="A5" s="10"/>
      <c r="B5" s="11"/>
      <c r="C5" s="11"/>
      <c r="D5" s="11"/>
      <c r="E5" s="11"/>
      <c r="F5" s="11"/>
      <c r="G5" s="62"/>
      <c r="H5" s="226"/>
    </row>
    <row r="6" spans="1:9" s="7" customFormat="1" ht="19.5" customHeight="1" x14ac:dyDescent="0.2">
      <c r="A6" s="6"/>
      <c r="B6" s="34">
        <f t="array" ref="B6:H6">DienosIrSavaitės+DATE(KalendoriniaiMetai,7,1)-WEEKDAY(DATE(KalendoriniaiMetai,7,1),(SavaitėsPradžia="Pirmadienis")+1)+8</f>
        <v>45110</v>
      </c>
      <c r="C6" s="36">
        <v>45111</v>
      </c>
      <c r="D6" s="37">
        <v>45112</v>
      </c>
      <c r="E6" s="203">
        <v>45113</v>
      </c>
      <c r="F6" s="34">
        <v>45114</v>
      </c>
      <c r="G6" s="37">
        <v>45115</v>
      </c>
      <c r="H6" s="34">
        <v>45116</v>
      </c>
    </row>
    <row r="7" spans="1:9" s="12" customFormat="1" ht="48" customHeight="1" x14ac:dyDescent="0.2">
      <c r="A7" s="10"/>
      <c r="B7" s="296" t="s">
        <v>17</v>
      </c>
      <c r="C7" s="296" t="s">
        <v>18</v>
      </c>
      <c r="D7" s="296" t="s">
        <v>18</v>
      </c>
      <c r="E7" s="298"/>
      <c r="F7" s="296" t="s">
        <v>19</v>
      </c>
      <c r="G7" s="300"/>
      <c r="H7" s="300"/>
    </row>
    <row r="8" spans="1:9" s="12" customFormat="1" ht="48" customHeight="1" x14ac:dyDescent="0.2">
      <c r="A8" s="10"/>
      <c r="B8" s="297"/>
      <c r="C8" s="297"/>
      <c r="D8" s="297"/>
      <c r="E8" s="299"/>
      <c r="F8" s="297"/>
      <c r="G8" s="301"/>
      <c r="H8" s="301"/>
    </row>
    <row r="9" spans="1:9" s="7" customFormat="1" ht="19.5" customHeight="1" x14ac:dyDescent="0.2">
      <c r="A9" s="6"/>
      <c r="B9" s="35">
        <f t="array" ref="B9:H9">DienosIrSavaitės+DATE(KalendoriniaiMetai,7,1)-WEEKDAY(DATE(KalendoriniaiMetai,7,1),(SavaitėsPradžia="Pirmadienis")+1)+15</f>
        <v>45117</v>
      </c>
      <c r="C9" s="35">
        <v>45118</v>
      </c>
      <c r="D9" s="35">
        <v>45119</v>
      </c>
      <c r="E9" s="35">
        <v>45120</v>
      </c>
      <c r="F9" s="35">
        <v>45121</v>
      </c>
      <c r="G9" s="34">
        <v>45122</v>
      </c>
      <c r="H9" s="34">
        <v>45123</v>
      </c>
    </row>
    <row r="10" spans="1:9" s="12" customFormat="1" ht="48" customHeight="1" x14ac:dyDescent="0.2">
      <c r="A10" s="10"/>
      <c r="B10" s="38"/>
      <c r="C10" s="38"/>
      <c r="D10" s="58"/>
      <c r="E10" s="38"/>
      <c r="F10" s="38"/>
      <c r="G10" s="33"/>
      <c r="H10" s="33"/>
    </row>
    <row r="11" spans="1:9" s="7" customFormat="1" ht="19.5" customHeight="1" x14ac:dyDescent="0.2">
      <c r="A11" s="6"/>
      <c r="B11" s="34">
        <f t="array" ref="B11:H11">DienosIrSavaitės+DATE(KalendoriniaiMetai,7,1)-WEEKDAY(DATE(KalendoriniaiMetai,7,1),(SavaitėsPradžia="Pirmadienis")+1)+22</f>
        <v>45124</v>
      </c>
      <c r="C11" s="34">
        <v>45125</v>
      </c>
      <c r="D11" s="34">
        <v>45126</v>
      </c>
      <c r="E11" s="34">
        <v>45127</v>
      </c>
      <c r="F11" s="34">
        <v>45128</v>
      </c>
      <c r="G11" s="223">
        <v>45129</v>
      </c>
      <c r="H11" s="223">
        <v>45130</v>
      </c>
    </row>
    <row r="12" spans="1:9" s="12" customFormat="1" ht="48" customHeight="1" x14ac:dyDescent="0.2">
      <c r="A12" s="10"/>
      <c r="B12" s="33"/>
      <c r="C12" s="33"/>
      <c r="D12" s="33"/>
      <c r="E12" s="32"/>
      <c r="F12" s="32"/>
      <c r="G12" s="227" t="s">
        <v>20</v>
      </c>
      <c r="H12" s="33"/>
    </row>
    <row r="13" spans="1:9" s="7" customFormat="1" ht="19.5" customHeight="1" x14ac:dyDescent="0.2">
      <c r="A13" s="6"/>
      <c r="B13" s="223">
        <f t="array" ref="B13:H13">DienosIrSavaitės+DATE(KalendoriniaiMetai,7,1)-WEEKDAY(DATE(KalendoriniaiMetai,7,1),(SavaitėsPradžia="Pirmadienis")+1)+29</f>
        <v>45131</v>
      </c>
      <c r="C13" s="223">
        <v>45132</v>
      </c>
      <c r="D13" s="223">
        <v>45133</v>
      </c>
      <c r="E13" s="223">
        <v>45134</v>
      </c>
      <c r="F13" s="223">
        <v>45135</v>
      </c>
      <c r="G13" s="34">
        <v>45136</v>
      </c>
      <c r="H13" s="34">
        <v>45137</v>
      </c>
    </row>
    <row r="14" spans="1:9" s="12" customFormat="1" ht="48" customHeight="1" x14ac:dyDescent="0.2">
      <c r="A14" s="10"/>
      <c r="B14" s="224" t="s">
        <v>13</v>
      </c>
      <c r="C14" s="224" t="s">
        <v>13</v>
      </c>
      <c r="D14" s="224" t="s">
        <v>13</v>
      </c>
      <c r="E14" s="224" t="s">
        <v>13</v>
      </c>
      <c r="F14" s="229" t="s">
        <v>21</v>
      </c>
      <c r="G14" s="228"/>
      <c r="H14" s="179"/>
    </row>
    <row r="15" spans="1:9" s="7" customFormat="1" ht="19.5" customHeight="1" x14ac:dyDescent="0.2">
      <c r="A15" s="6"/>
      <c r="B15" s="57">
        <f t="array" ref="B15:C15">DienosIrSavaitės+DATE(KalendoriniaiMetai,7,1)-WEEKDAY(DATE(KalendoriniaiMetai,7,1),(SavaitėsPradžia="Pirmadienis")+1)+36</f>
        <v>45138</v>
      </c>
      <c r="C15" s="57">
        <v>45139</v>
      </c>
      <c r="D15" s="294" t="s">
        <v>5</v>
      </c>
      <c r="E15" s="295"/>
      <c r="F15" s="295"/>
      <c r="G15" s="295"/>
      <c r="H15" s="295"/>
      <c r="I15" s="178"/>
    </row>
    <row r="16" spans="1:9" s="12" customFormat="1" ht="48" customHeight="1" x14ac:dyDescent="0.2">
      <c r="A16" s="10"/>
      <c r="B16" s="30"/>
      <c r="C16" s="30"/>
      <c r="D16" s="293" t="s">
        <v>22</v>
      </c>
      <c r="E16" s="293"/>
      <c r="F16" s="293"/>
      <c r="G16" s="293"/>
      <c r="H16" s="293"/>
    </row>
    <row r="17" spans="4:8" x14ac:dyDescent="0.2">
      <c r="D17" s="281"/>
      <c r="E17" s="281"/>
      <c r="F17" s="281"/>
      <c r="G17" s="281"/>
      <c r="H17" s="281"/>
    </row>
    <row r="18" spans="4:8" x14ac:dyDescent="0.2">
      <c r="D18" s="281"/>
      <c r="E18" s="281"/>
      <c r="F18" s="281"/>
      <c r="G18" s="281"/>
      <c r="H18" s="281"/>
    </row>
    <row r="19" spans="4:8" x14ac:dyDescent="0.2">
      <c r="D19" s="281"/>
      <c r="E19" s="281"/>
      <c r="F19" s="281"/>
      <c r="G19" s="281"/>
      <c r="H19" s="281"/>
    </row>
    <row r="20" spans="4:8" x14ac:dyDescent="0.2">
      <c r="D20" s="281"/>
      <c r="E20" s="281"/>
      <c r="F20" s="281"/>
      <c r="G20" s="281"/>
      <c r="H20" s="281"/>
    </row>
    <row r="21" spans="4:8" x14ac:dyDescent="0.2">
      <c r="D21" s="281"/>
      <c r="E21" s="281"/>
      <c r="F21" s="281"/>
      <c r="G21" s="281"/>
      <c r="H21" s="281"/>
    </row>
    <row r="22" spans="4:8" x14ac:dyDescent="0.2">
      <c r="D22" s="281"/>
      <c r="E22" s="281"/>
      <c r="F22" s="281"/>
      <c r="G22" s="281"/>
      <c r="H22" s="281"/>
    </row>
    <row r="23" spans="4:8" x14ac:dyDescent="0.2">
      <c r="D23" s="281"/>
      <c r="E23" s="281"/>
      <c r="F23" s="281"/>
      <c r="G23" s="281"/>
      <c r="H23" s="281"/>
    </row>
    <row r="24" spans="4:8" x14ac:dyDescent="0.2">
      <c r="D24" s="281"/>
      <c r="E24" s="281"/>
      <c r="F24" s="281"/>
      <c r="G24" s="281"/>
      <c r="H24" s="281"/>
    </row>
    <row r="25" spans="4:8" x14ac:dyDescent="0.2">
      <c r="D25" s="281"/>
      <c r="E25" s="281"/>
      <c r="F25" s="281"/>
      <c r="G25" s="281"/>
      <c r="H25" s="281"/>
    </row>
    <row r="26" spans="4:8" x14ac:dyDescent="0.2">
      <c r="D26" s="281"/>
      <c r="E26" s="281"/>
      <c r="F26" s="281"/>
      <c r="G26" s="281"/>
      <c r="H26" s="281"/>
    </row>
    <row r="27" spans="4:8" x14ac:dyDescent="0.2">
      <c r="D27" s="281"/>
      <c r="E27" s="281"/>
      <c r="F27" s="281"/>
      <c r="G27" s="281"/>
      <c r="H27" s="281"/>
    </row>
    <row r="28" spans="4:8" x14ac:dyDescent="0.2">
      <c r="D28" s="281"/>
      <c r="E28" s="281"/>
      <c r="F28" s="281"/>
      <c r="G28" s="281"/>
      <c r="H28" s="281"/>
    </row>
    <row r="29" spans="4:8" x14ac:dyDescent="0.2">
      <c r="D29" s="281" t="s">
        <v>23</v>
      </c>
      <c r="E29" s="281"/>
      <c r="F29" s="281"/>
      <c r="G29" s="281"/>
      <c r="H29" s="281"/>
    </row>
    <row r="30" spans="4:8" x14ac:dyDescent="0.2">
      <c r="D30" s="281"/>
      <c r="E30" s="281"/>
      <c r="F30" s="281"/>
      <c r="G30" s="281"/>
      <c r="H30" s="281"/>
    </row>
    <row r="31" spans="4:8" x14ac:dyDescent="0.2">
      <c r="D31" s="281"/>
      <c r="E31" s="281"/>
      <c r="F31" s="281"/>
      <c r="G31" s="281"/>
      <c r="H31" s="281"/>
    </row>
    <row r="32" spans="4:8" x14ac:dyDescent="0.2">
      <c r="D32" s="281"/>
      <c r="E32" s="281"/>
      <c r="F32" s="281"/>
      <c r="G32" s="281"/>
      <c r="H32" s="281"/>
    </row>
    <row r="33" spans="4:8" x14ac:dyDescent="0.2">
      <c r="D33" s="281"/>
      <c r="E33" s="281"/>
      <c r="F33" s="281"/>
      <c r="G33" s="281"/>
      <c r="H33" s="281"/>
    </row>
    <row r="34" spans="4:8" x14ac:dyDescent="0.2">
      <c r="D34" s="281"/>
      <c r="E34" s="281"/>
      <c r="F34" s="281"/>
      <c r="G34" s="281"/>
      <c r="H34" s="281"/>
    </row>
    <row r="35" spans="4:8" x14ac:dyDescent="0.2">
      <c r="D35" s="281"/>
      <c r="E35" s="281"/>
      <c r="F35" s="281"/>
      <c r="G35" s="281"/>
      <c r="H35" s="281"/>
    </row>
    <row r="36" spans="4:8" x14ac:dyDescent="0.2">
      <c r="D36" s="281"/>
      <c r="E36" s="281"/>
      <c r="F36" s="281"/>
      <c r="G36" s="281"/>
      <c r="H36" s="281"/>
    </row>
    <row r="37" spans="4:8" x14ac:dyDescent="0.2">
      <c r="D37" s="281"/>
      <c r="E37" s="281"/>
      <c r="F37" s="281"/>
      <c r="G37" s="281"/>
      <c r="H37" s="281"/>
    </row>
    <row r="38" spans="4:8" x14ac:dyDescent="0.2">
      <c r="D38" s="281"/>
      <c r="E38" s="281"/>
      <c r="F38" s="281"/>
      <c r="G38" s="281"/>
      <c r="H38" s="281"/>
    </row>
  </sheetData>
  <mergeCells count="11">
    <mergeCell ref="D16:H28"/>
    <mergeCell ref="D29:H38"/>
    <mergeCell ref="B2:D2"/>
    <mergeCell ref="D15:H15"/>
    <mergeCell ref="B7:B8"/>
    <mergeCell ref="C7:C8"/>
    <mergeCell ref="D7:D8"/>
    <mergeCell ref="F7:F8"/>
    <mergeCell ref="E7:E8"/>
    <mergeCell ref="G7:G8"/>
    <mergeCell ref="H7:H8"/>
  </mergeCells>
  <conditionalFormatting sqref="B4:G4">
    <cfRule type="expression" dxfId="13" priority="1">
      <formula>DAY(B4)&gt;8</formula>
    </cfRule>
  </conditionalFormatting>
  <conditionalFormatting sqref="B13:H13 B15:C15">
    <cfRule type="expression" dxfId="12" priority="2">
      <formula>AND(DAY(B13)&gt;=1,DAY(B13)&lt;=15)</formula>
    </cfRule>
  </conditionalFormatting>
  <dataValidations count="8">
    <dataValidation allowBlank="1" showInputMessage="1" showErrorMessage="1" prompt="Automatiškai nustatyta savaitės diena" sqref="C3:H3" xr:uid="{00000000-0002-0000-0600-000000000000}"/>
    <dataValidation allowBlank="1" showInputMessage="1" showErrorMessage="1" prompt="Liepa mėnesio kalendorius" sqref="A1" xr:uid="{00000000-0002-0000-0600-000001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600-000002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600-000003000000}"/>
    <dataValidation allowBlank="1" showInputMessage="1" showErrorMessage="1" prompt="Ši eilutė ir eilutės 7, 9, 11, 13 ir 15 yra langeliai, skirti įvesti kasdienes pastabas, susijusias su viršuje esančio langelio kalendorine diena." sqref="B5" xr:uid="{00000000-0002-0000-0600-000004000000}"/>
    <dataValidation allowBlank="1" showInputMessage="1" prompt="Šiame langelyje įveskite mėnesio pastabas" sqref="D16" xr:uid="{E0B2298C-7843-4345-B8FD-6847B28EC352}"/>
    <dataValidation allowBlank="1" showInputMessage="1" prompt="Langelyje toliau įveskite mėnesio pastabas" sqref="D15:H15" xr:uid="{00000000-0002-0000-0600-000006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600-000007000000}"/>
  </dataValidations>
  <printOptions horizontalCentered="1"/>
  <pageMargins left="0.25" right="0.25" top="0.5" bottom="0.5" header="0.3" footer="0.3"/>
  <pageSetup paperSize="9" scale="95"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59999389629810485"/>
    <pageSetUpPr fitToPage="1"/>
  </sheetPr>
  <dimension ref="A1:I42"/>
  <sheetViews>
    <sheetView showGridLines="0" showRowColHeaders="0" topLeftCell="B12" workbookViewId="0">
      <selection activeCell="B18" sqref="B18:H42"/>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280" t="str">
        <f>"Rugpjūtis "&amp;KalendoriniaiMetai</f>
        <v>Rugpjūtis 2023</v>
      </c>
      <c r="C2" s="280"/>
      <c r="D2" s="280"/>
      <c r="E2" s="17"/>
      <c r="F2" s="3"/>
      <c r="G2" s="3"/>
      <c r="H2" s="4"/>
    </row>
    <row r="3" spans="1:9" s="5" customFormat="1" ht="19.5" customHeight="1" thickBot="1" x14ac:dyDescent="0.25">
      <c r="A3" s="1"/>
      <c r="B3" s="68" t="str">
        <f>SavaitėsPradžia</f>
        <v>pirmadienis</v>
      </c>
      <c r="C3" s="68" t="str">
        <f t="shared" ref="C3:H3" si="0">TEXT(C4,"dddd")</f>
        <v>antradienis</v>
      </c>
      <c r="D3" s="68" t="str">
        <f t="shared" si="0"/>
        <v>trečiadienis</v>
      </c>
      <c r="E3" s="68" t="str">
        <f t="shared" si="0"/>
        <v>ketvirtadienis</v>
      </c>
      <c r="F3" s="68" t="str">
        <f t="shared" si="0"/>
        <v>penktadienis</v>
      </c>
      <c r="G3" s="68" t="str">
        <f t="shared" si="0"/>
        <v>šeštadienis</v>
      </c>
      <c r="H3" s="68" t="str">
        <f t="shared" si="0"/>
        <v>sekmadienis</v>
      </c>
    </row>
    <row r="4" spans="1:9" s="7" customFormat="1" ht="19.5" customHeight="1" x14ac:dyDescent="0.2">
      <c r="A4" s="6"/>
      <c r="B4" s="16">
        <f t="array" ref="B4:H4">DienosIrSavaitės+DATE(KalendoriniaiMetai,8,1)-WEEKDAY(DATE(KalendoriniaiMetai,8,1),(SavaitėsPradžia="Pirmadienis")+1)+1</f>
        <v>45138</v>
      </c>
      <c r="C4" s="67">
        <v>45139</v>
      </c>
      <c r="D4" s="67">
        <v>45140</v>
      </c>
      <c r="E4" s="67">
        <v>45141</v>
      </c>
      <c r="F4" s="67">
        <v>45142</v>
      </c>
      <c r="G4" s="67">
        <v>45143</v>
      </c>
      <c r="H4" s="67">
        <v>45144</v>
      </c>
    </row>
    <row r="5" spans="1:9" s="12" customFormat="1" ht="48" customHeight="1" x14ac:dyDescent="0.2">
      <c r="A5" s="10"/>
      <c r="B5" s="311"/>
      <c r="C5" s="313" t="s">
        <v>24</v>
      </c>
      <c r="D5" s="313" t="s">
        <v>24</v>
      </c>
      <c r="E5" s="313" t="s">
        <v>24</v>
      </c>
      <c r="F5" s="315" t="s">
        <v>24</v>
      </c>
      <c r="G5" s="317"/>
      <c r="H5" s="317"/>
    </row>
    <row r="6" spans="1:9" s="12" customFormat="1" ht="48" customHeight="1" x14ac:dyDescent="0.2">
      <c r="A6" s="10"/>
      <c r="B6" s="312"/>
      <c r="C6" s="314"/>
      <c r="D6" s="314"/>
      <c r="E6" s="314"/>
      <c r="F6" s="316"/>
      <c r="G6" s="318"/>
      <c r="H6" s="318"/>
    </row>
    <row r="7" spans="1:9" s="7" customFormat="1" ht="19.5" customHeight="1" x14ac:dyDescent="0.2">
      <c r="A7" s="60"/>
      <c r="B7" s="34">
        <f t="array" ref="B7:H7">DienosIrSavaitės+DATE(KalendoriniaiMetai,8,1)-WEEKDAY(DATE(KalendoriniaiMetai,8,1),(SavaitėsPradžia="Pirmadienis")+1)+8</f>
        <v>45145</v>
      </c>
      <c r="C7" s="34">
        <v>45146</v>
      </c>
      <c r="D7" s="66">
        <v>45147</v>
      </c>
      <c r="E7" s="34">
        <v>45148</v>
      </c>
      <c r="F7" s="34">
        <v>45149</v>
      </c>
      <c r="G7" s="34">
        <v>45150</v>
      </c>
      <c r="H7" s="34">
        <v>45151</v>
      </c>
    </row>
    <row r="8" spans="1:9" s="7" customFormat="1" ht="19.5" customHeight="1" x14ac:dyDescent="0.2">
      <c r="A8" s="164"/>
      <c r="B8" s="303" t="s">
        <v>25</v>
      </c>
      <c r="C8" s="306"/>
      <c r="D8" s="306"/>
      <c r="E8" s="306"/>
      <c r="F8" s="306"/>
      <c r="G8" s="306"/>
      <c r="H8" s="306"/>
    </row>
    <row r="9" spans="1:9" s="12" customFormat="1" ht="48" customHeight="1" x14ac:dyDescent="0.2">
      <c r="A9" s="10"/>
      <c r="B9" s="304"/>
      <c r="C9" s="307"/>
      <c r="D9" s="307"/>
      <c r="E9" s="307"/>
      <c r="F9" s="307"/>
      <c r="G9" s="307"/>
      <c r="H9" s="307"/>
    </row>
    <row r="10" spans="1:9" s="12" customFormat="1" ht="48" customHeight="1" x14ac:dyDescent="0.2">
      <c r="A10" s="10"/>
      <c r="B10" s="305"/>
      <c r="C10" s="308"/>
      <c r="D10" s="308"/>
      <c r="E10" s="308"/>
      <c r="F10" s="308"/>
      <c r="G10" s="308"/>
      <c r="H10" s="308"/>
    </row>
    <row r="11" spans="1:9" s="7" customFormat="1" ht="19.5" customHeight="1" x14ac:dyDescent="0.2">
      <c r="A11" s="6"/>
      <c r="B11" s="63">
        <f t="array" ref="B11:H11">DienosIrSavaitės+DATE(KalendoriniaiMetai,8,1)-WEEKDAY(DATE(KalendoriniaiMetai,8,1),(SavaitėsPradžia="Pirmadienis")+1)+15</f>
        <v>45152</v>
      </c>
      <c r="C11" s="203">
        <v>45153</v>
      </c>
      <c r="D11" s="63">
        <v>45154</v>
      </c>
      <c r="E11" s="63">
        <v>45155</v>
      </c>
      <c r="F11" s="63">
        <v>45156</v>
      </c>
      <c r="G11" s="63">
        <v>45157</v>
      </c>
      <c r="H11" s="63">
        <v>45158</v>
      </c>
    </row>
    <row r="12" spans="1:9" s="12" customFormat="1" ht="48" customHeight="1" x14ac:dyDescent="0.2">
      <c r="A12" s="10"/>
      <c r="B12" s="64"/>
      <c r="C12" s="64"/>
      <c r="D12" s="64"/>
      <c r="E12" s="64"/>
      <c r="F12" s="64"/>
      <c r="G12" s="64"/>
      <c r="H12" s="64"/>
    </row>
    <row r="13" spans="1:9" s="7" customFormat="1" ht="19.5" customHeight="1" x14ac:dyDescent="0.2">
      <c r="A13" s="6"/>
      <c r="B13" s="34">
        <f t="array" ref="B13:H13">DienosIrSavaitės+DATE(KalendoriniaiMetai,8,1)-WEEKDAY(DATE(KalendoriniaiMetai,8,1),(SavaitėsPradžia="Pirmadienis")+1)+22</f>
        <v>45159</v>
      </c>
      <c r="C13" s="34">
        <v>45160</v>
      </c>
      <c r="D13" s="34">
        <v>45161</v>
      </c>
      <c r="E13" s="34">
        <v>45162</v>
      </c>
      <c r="F13" s="34">
        <v>45163</v>
      </c>
      <c r="G13" s="34">
        <v>45164</v>
      </c>
      <c r="H13" s="34">
        <v>45165</v>
      </c>
    </row>
    <row r="14" spans="1:9" s="12" customFormat="1" ht="48" customHeight="1" x14ac:dyDescent="0.2">
      <c r="A14" s="10"/>
      <c r="B14" s="61"/>
      <c r="C14" s="230" t="s">
        <v>20</v>
      </c>
      <c r="D14" s="232" t="s">
        <v>13</v>
      </c>
      <c r="E14" s="232" t="s">
        <v>13</v>
      </c>
      <c r="F14" s="231" t="s">
        <v>13</v>
      </c>
      <c r="G14" s="65"/>
      <c r="H14" s="61"/>
    </row>
    <row r="15" spans="1:9" s="7" customFormat="1" ht="19.5" customHeight="1" x14ac:dyDescent="0.2">
      <c r="A15" s="6"/>
      <c r="B15" s="34">
        <f t="array" ref="B15:H15">DienosIrSavaitės+DATE(KalendoriniaiMetai,8,1)-WEEKDAY(DATE(KalendoriniaiMetai,8,1),(SavaitėsPradžia="Pirmadienis")+1)+29</f>
        <v>45166</v>
      </c>
      <c r="C15" s="34">
        <v>45167</v>
      </c>
      <c r="D15" s="34">
        <v>45168</v>
      </c>
      <c r="E15" s="34">
        <v>45169</v>
      </c>
      <c r="F15" s="59">
        <v>45170</v>
      </c>
      <c r="G15" s="59">
        <v>45171</v>
      </c>
      <c r="H15" s="59">
        <v>45172</v>
      </c>
    </row>
    <row r="16" spans="1:9" s="12" customFormat="1" ht="48" customHeight="1" x14ac:dyDescent="0.2">
      <c r="A16" s="10"/>
      <c r="B16" s="233" t="s">
        <v>13</v>
      </c>
      <c r="C16" s="233" t="s">
        <v>13</v>
      </c>
      <c r="D16" s="234" t="s">
        <v>13</v>
      </c>
      <c r="E16" s="235" t="s">
        <v>21</v>
      </c>
      <c r="F16" s="2"/>
      <c r="G16" s="2"/>
      <c r="H16" s="2"/>
    </row>
    <row r="17" spans="1:8" s="7" customFormat="1" ht="19.5" customHeight="1" x14ac:dyDescent="0.2">
      <c r="A17" s="6"/>
      <c r="B17" s="309" t="s">
        <v>5</v>
      </c>
      <c r="C17" s="309"/>
      <c r="D17" s="309"/>
      <c r="E17" s="309"/>
      <c r="F17" s="309"/>
      <c r="G17" s="309"/>
      <c r="H17" s="310"/>
    </row>
    <row r="18" spans="1:8" s="12" customFormat="1" ht="48" customHeight="1" x14ac:dyDescent="0.2">
      <c r="A18" s="10"/>
      <c r="B18" s="302" t="s">
        <v>26</v>
      </c>
      <c r="C18" s="281"/>
      <c r="D18" s="281"/>
      <c r="E18" s="281"/>
      <c r="F18" s="281"/>
      <c r="G18" s="281"/>
      <c r="H18" s="281"/>
    </row>
    <row r="19" spans="1:8" x14ac:dyDescent="0.2">
      <c r="B19" s="281"/>
      <c r="C19" s="281"/>
      <c r="D19" s="281"/>
      <c r="E19" s="281"/>
      <c r="F19" s="281"/>
      <c r="G19" s="281"/>
      <c r="H19" s="281"/>
    </row>
    <row r="20" spans="1:8" x14ac:dyDescent="0.2">
      <c r="B20" s="281"/>
      <c r="C20" s="281"/>
      <c r="D20" s="281"/>
      <c r="E20" s="281"/>
      <c r="F20" s="281"/>
      <c r="G20" s="281"/>
      <c r="H20" s="281"/>
    </row>
    <row r="21" spans="1:8" x14ac:dyDescent="0.2">
      <c r="B21" s="281"/>
      <c r="C21" s="281"/>
      <c r="D21" s="281"/>
      <c r="E21" s="281"/>
      <c r="F21" s="281"/>
      <c r="G21" s="281"/>
      <c r="H21" s="281"/>
    </row>
    <row r="22" spans="1:8" x14ac:dyDescent="0.2">
      <c r="B22" s="281"/>
      <c r="C22" s="281"/>
      <c r="D22" s="281"/>
      <c r="E22" s="281"/>
      <c r="F22" s="281"/>
      <c r="G22" s="281"/>
      <c r="H22" s="281"/>
    </row>
    <row r="23" spans="1:8" x14ac:dyDescent="0.2">
      <c r="B23" s="281"/>
      <c r="C23" s="281"/>
      <c r="D23" s="281"/>
      <c r="E23" s="281"/>
      <c r="F23" s="281"/>
      <c r="G23" s="281"/>
      <c r="H23" s="281"/>
    </row>
    <row r="24" spans="1:8" x14ac:dyDescent="0.2">
      <c r="B24" s="281"/>
      <c r="C24" s="281"/>
      <c r="D24" s="281"/>
      <c r="E24" s="281"/>
      <c r="F24" s="281"/>
      <c r="G24" s="281"/>
      <c r="H24" s="281"/>
    </row>
    <row r="25" spans="1:8" x14ac:dyDescent="0.2">
      <c r="B25" s="281"/>
      <c r="C25" s="281"/>
      <c r="D25" s="281"/>
      <c r="E25" s="281"/>
      <c r="F25" s="281"/>
      <c r="G25" s="281"/>
      <c r="H25" s="281"/>
    </row>
    <row r="26" spans="1:8" x14ac:dyDescent="0.2">
      <c r="B26" s="281"/>
      <c r="C26" s="281"/>
      <c r="D26" s="281"/>
      <c r="E26" s="281"/>
      <c r="F26" s="281"/>
      <c r="G26" s="281"/>
      <c r="H26" s="281"/>
    </row>
    <row r="27" spans="1:8" x14ac:dyDescent="0.2">
      <c r="B27" s="281"/>
      <c r="C27" s="281"/>
      <c r="D27" s="281"/>
      <c r="E27" s="281"/>
      <c r="F27" s="281"/>
      <c r="G27" s="281"/>
      <c r="H27" s="281"/>
    </row>
    <row r="28" spans="1:8" x14ac:dyDescent="0.2">
      <c r="B28" s="281"/>
      <c r="C28" s="281"/>
      <c r="D28" s="281"/>
      <c r="E28" s="281"/>
      <c r="F28" s="281"/>
      <c r="G28" s="281"/>
      <c r="H28" s="281"/>
    </row>
    <row r="29" spans="1:8" x14ac:dyDescent="0.2">
      <c r="B29" s="281"/>
      <c r="C29" s="281"/>
      <c r="D29" s="281"/>
      <c r="E29" s="281"/>
      <c r="F29" s="281"/>
      <c r="G29" s="281"/>
      <c r="H29" s="281"/>
    </row>
    <row r="30" spans="1:8" x14ac:dyDescent="0.2">
      <c r="B30" s="281"/>
      <c r="C30" s="281"/>
      <c r="D30" s="281"/>
      <c r="E30" s="281"/>
      <c r="F30" s="281"/>
      <c r="G30" s="281"/>
      <c r="H30" s="281"/>
    </row>
    <row r="31" spans="1:8" x14ac:dyDescent="0.2">
      <c r="B31" s="281"/>
      <c r="C31" s="281"/>
      <c r="D31" s="281"/>
      <c r="E31" s="281"/>
      <c r="F31" s="281"/>
      <c r="G31" s="281"/>
      <c r="H31" s="281"/>
    </row>
    <row r="32" spans="1:8" x14ac:dyDescent="0.2">
      <c r="B32" s="281"/>
      <c r="C32" s="281"/>
      <c r="D32" s="281"/>
      <c r="E32" s="281"/>
      <c r="F32" s="281"/>
      <c r="G32" s="281"/>
      <c r="H32" s="281"/>
    </row>
    <row r="33" spans="2:8" x14ac:dyDescent="0.2">
      <c r="B33" s="281"/>
      <c r="C33" s="281"/>
      <c r="D33" s="281"/>
      <c r="E33" s="281"/>
      <c r="F33" s="281"/>
      <c r="G33" s="281"/>
      <c r="H33" s="281"/>
    </row>
    <row r="34" spans="2:8" x14ac:dyDescent="0.2">
      <c r="B34" s="281"/>
      <c r="C34" s="281"/>
      <c r="D34" s="281"/>
      <c r="E34" s="281"/>
      <c r="F34" s="281"/>
      <c r="G34" s="281"/>
      <c r="H34" s="281"/>
    </row>
    <row r="35" spans="2:8" x14ac:dyDescent="0.2">
      <c r="B35" s="281"/>
      <c r="C35" s="281"/>
      <c r="D35" s="281"/>
      <c r="E35" s="281"/>
      <c r="F35" s="281"/>
      <c r="G35" s="281"/>
      <c r="H35" s="281"/>
    </row>
    <row r="36" spans="2:8" x14ac:dyDescent="0.2">
      <c r="B36" s="281"/>
      <c r="C36" s="281"/>
      <c r="D36" s="281"/>
      <c r="E36" s="281"/>
      <c r="F36" s="281"/>
      <c r="G36" s="281"/>
      <c r="H36" s="281"/>
    </row>
    <row r="37" spans="2:8" x14ac:dyDescent="0.2">
      <c r="B37" s="281"/>
      <c r="C37" s="281"/>
      <c r="D37" s="281"/>
      <c r="E37" s="281"/>
      <c r="F37" s="281"/>
      <c r="G37" s="281"/>
      <c r="H37" s="281"/>
    </row>
    <row r="38" spans="2:8" x14ac:dyDescent="0.2">
      <c r="B38" s="281"/>
      <c r="C38" s="281"/>
      <c r="D38" s="281"/>
      <c r="E38" s="281"/>
      <c r="F38" s="281"/>
      <c r="G38" s="281"/>
      <c r="H38" s="281"/>
    </row>
    <row r="39" spans="2:8" x14ac:dyDescent="0.2">
      <c r="B39" s="281"/>
      <c r="C39" s="281"/>
      <c r="D39" s="281"/>
      <c r="E39" s="281"/>
      <c r="F39" s="281"/>
      <c r="G39" s="281"/>
      <c r="H39" s="281"/>
    </row>
    <row r="40" spans="2:8" x14ac:dyDescent="0.2">
      <c r="B40" s="281"/>
      <c r="C40" s="281"/>
      <c r="D40" s="281"/>
      <c r="E40" s="281"/>
      <c r="F40" s="281"/>
      <c r="G40" s="281"/>
      <c r="H40" s="281"/>
    </row>
    <row r="41" spans="2:8" x14ac:dyDescent="0.2">
      <c r="B41" s="281"/>
      <c r="C41" s="281"/>
      <c r="D41" s="281"/>
      <c r="E41" s="281"/>
      <c r="F41" s="281"/>
      <c r="G41" s="281"/>
      <c r="H41" s="281"/>
    </row>
    <row r="42" spans="2:8" x14ac:dyDescent="0.2">
      <c r="B42" s="281"/>
      <c r="C42" s="281"/>
      <c r="D42" s="281"/>
      <c r="E42" s="281"/>
      <c r="F42" s="281"/>
      <c r="G42" s="281"/>
      <c r="H42" s="281"/>
    </row>
  </sheetData>
  <mergeCells count="17">
    <mergeCell ref="B2:D2"/>
    <mergeCell ref="B17:H17"/>
    <mergeCell ref="B5:B6"/>
    <mergeCell ref="C5:C6"/>
    <mergeCell ref="D5:D6"/>
    <mergeCell ref="E5:E6"/>
    <mergeCell ref="F5:F6"/>
    <mergeCell ref="G5:G6"/>
    <mergeCell ref="H5:H6"/>
    <mergeCell ref="B18:H42"/>
    <mergeCell ref="B8:B10"/>
    <mergeCell ref="C8:C10"/>
    <mergeCell ref="D8:D10"/>
    <mergeCell ref="E8:E10"/>
    <mergeCell ref="F8:F10"/>
    <mergeCell ref="G8:G10"/>
    <mergeCell ref="H8:H10"/>
  </mergeCells>
  <conditionalFormatting sqref="B4:G4">
    <cfRule type="expression" dxfId="11" priority="1">
      <formula>DAY(B4)&gt;8</formula>
    </cfRule>
  </conditionalFormatting>
  <conditionalFormatting sqref="B15:H15">
    <cfRule type="expression" dxfId="10" priority="2">
      <formula>AND(DAY(B15)&gt;=1,DAY(B15)&lt;=15)</formula>
    </cfRule>
  </conditionalFormatting>
  <dataValidations count="7">
    <dataValidation allowBlank="1" showInputMessage="1" showErrorMessage="1" prompt="Automatiškai nustatyta savaitės diena" sqref="C3:H3" xr:uid="{00000000-0002-0000-07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700-000001000000}"/>
    <dataValidation allowBlank="1" showInputMessage="1" showErrorMessage="1" prompt="Rugpjūtis mėnesio kalendorius" sqref="A1" xr:uid="{00000000-0002-0000-0700-000002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700-000003000000}"/>
    <dataValidation allowBlank="1" showInputMessage="1" showErrorMessage="1" prompt="Ši eilutė ir eilutės 7, 9, 11, 13 ir 15 yra langeliai, skirti įvesti kasdienes pastabas, susijusias su viršuje esančio langelio kalendorine diena." sqref="B5" xr:uid="{00000000-0002-0000-0700-000006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700-000007000000}"/>
    <dataValidation allowBlank="1" showInputMessage="1" prompt="Langelyje toliau įveskite mėnesio pastabas" sqref="B17" xr:uid="{00000000-0002-0000-0700-000004000000}"/>
  </dataValidations>
  <printOptions horizontalCentered="1"/>
  <pageMargins left="0.25" right="0.25" top="0.5" bottom="0.5" header="0.3" footer="0.3"/>
  <pageSetup paperSize="9" scale="95"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T75"/>
  <sheetViews>
    <sheetView showGridLines="0" showRowColHeaders="0" topLeftCell="A9" zoomScaleNormal="100" workbookViewId="0">
      <selection activeCell="E8" sqref="E8:E12"/>
    </sheetView>
  </sheetViews>
  <sheetFormatPr defaultColWidth="8.75" defaultRowHeight="14.25" x14ac:dyDescent="0.2"/>
  <cols>
    <col min="1" max="1" width="1.625" style="1" customWidth="1"/>
    <col min="2" max="8" width="17.375" style="1" customWidth="1"/>
    <col min="9" max="9" width="1.625" style="1" customWidth="1"/>
    <col min="10" max="10" width="10.5" style="1" customWidth="1"/>
    <col min="11" max="16384" width="8.75" style="1"/>
  </cols>
  <sheetData>
    <row r="1" spans="1:9" ht="9" customHeight="1" x14ac:dyDescent="0.2">
      <c r="I1" s="1" t="s">
        <v>0</v>
      </c>
    </row>
    <row r="2" spans="1:9" s="2" customFormat="1" ht="100.5" customHeight="1" x14ac:dyDescent="0.2">
      <c r="B2" s="321" t="str">
        <f>"Rugsėjis "&amp;KalendoriniaiMetai</f>
        <v>Rugsėjis 2023</v>
      </c>
      <c r="C2" s="321"/>
      <c r="D2" s="321"/>
      <c r="E2" s="17"/>
      <c r="F2"/>
      <c r="G2" s="3"/>
      <c r="H2" s="4"/>
    </row>
    <row r="3" spans="1:9" s="5" customFormat="1" ht="19.5" customHeight="1" thickBot="1" x14ac:dyDescent="0.25">
      <c r="A3" s="1"/>
      <c r="B3" s="214" t="str">
        <f>SavaitėsPradžia</f>
        <v>pirmadienis</v>
      </c>
      <c r="C3" s="214" t="str">
        <f t="shared" ref="C3:H3" si="0">TEXT(C4,"dddd")</f>
        <v>antradienis</v>
      </c>
      <c r="D3" s="214" t="str">
        <f t="shared" si="0"/>
        <v>trečiadienis</v>
      </c>
      <c r="E3" s="214" t="str">
        <f t="shared" si="0"/>
        <v>ketvirtadienis</v>
      </c>
      <c r="F3" s="90" t="str">
        <f t="shared" si="0"/>
        <v>penktadienis</v>
      </c>
      <c r="G3" s="90" t="str">
        <f t="shared" si="0"/>
        <v>šeštadienis</v>
      </c>
      <c r="H3" s="90" t="str">
        <f t="shared" si="0"/>
        <v>sekmadienis</v>
      </c>
    </row>
    <row r="4" spans="1:9" s="7" customFormat="1" ht="19.5" customHeight="1" x14ac:dyDescent="0.2">
      <c r="A4" s="6"/>
      <c r="B4" s="215">
        <f t="array" ref="B4:H4">DienosIrSavaitės+DATE(KalendoriniaiMetai,9,1)-WEEKDAY(DATE(KalendoriniaiMetai,9,1),(SavaitėsPradžia="Pirmadienis")+1)+1</f>
        <v>45166</v>
      </c>
      <c r="C4" s="216">
        <v>45167</v>
      </c>
      <c r="D4" s="216">
        <v>45168</v>
      </c>
      <c r="E4" s="217">
        <v>45169</v>
      </c>
      <c r="F4" s="213">
        <v>45170</v>
      </c>
      <c r="G4" s="89">
        <v>45171</v>
      </c>
      <c r="H4" s="89">
        <v>45172</v>
      </c>
    </row>
    <row r="5" spans="1:9" s="12" customFormat="1" ht="48" customHeight="1" x14ac:dyDescent="0.2">
      <c r="A5" s="10"/>
      <c r="B5" s="11"/>
      <c r="C5" s="11"/>
      <c r="D5" s="11"/>
      <c r="E5" s="11"/>
      <c r="F5" s="325" t="s">
        <v>27</v>
      </c>
      <c r="G5" s="327"/>
      <c r="H5" s="327"/>
    </row>
    <row r="6" spans="1:9" s="12" customFormat="1" ht="48" customHeight="1" x14ac:dyDescent="0.2">
      <c r="A6" s="10"/>
      <c r="B6" s="11"/>
      <c r="C6" s="11"/>
      <c r="D6" s="11"/>
      <c r="E6" s="11"/>
      <c r="F6" s="326"/>
      <c r="G6" s="328"/>
      <c r="H6" s="328"/>
    </row>
    <row r="7" spans="1:9" s="7" customFormat="1" ht="19.5" customHeight="1" x14ac:dyDescent="0.2">
      <c r="A7" s="6"/>
      <c r="B7" s="85">
        <f t="array" ref="B7:H7">DienosIrSavaitės+DATE(KalendoriniaiMetai,9,1)-WEEKDAY(DATE(KalendoriniaiMetai,9,1),(SavaitėsPradžia="Pirmadienis")+1)+8</f>
        <v>45173</v>
      </c>
      <c r="C7" s="85">
        <v>45174</v>
      </c>
      <c r="D7" s="85">
        <v>45175</v>
      </c>
      <c r="E7" s="85">
        <v>45176</v>
      </c>
      <c r="F7" s="85">
        <v>45177</v>
      </c>
      <c r="G7" s="85">
        <v>45178</v>
      </c>
      <c r="H7" s="85">
        <v>45179</v>
      </c>
    </row>
    <row r="8" spans="1:9" s="7" customFormat="1" ht="19.5" customHeight="1" x14ac:dyDescent="0.2">
      <c r="A8" s="6"/>
      <c r="B8" s="329" t="s">
        <v>24</v>
      </c>
      <c r="C8" s="329" t="s">
        <v>24</v>
      </c>
      <c r="D8" s="329" t="s">
        <v>24</v>
      </c>
      <c r="E8" s="332" t="s">
        <v>28</v>
      </c>
      <c r="F8" s="335"/>
      <c r="G8" s="335"/>
      <c r="H8" s="335"/>
    </row>
    <row r="9" spans="1:9" s="7" customFormat="1" ht="19.5" customHeight="1" x14ac:dyDescent="0.2">
      <c r="A9" s="6"/>
      <c r="B9" s="330"/>
      <c r="C9" s="330"/>
      <c r="D9" s="330"/>
      <c r="E9" s="333"/>
      <c r="F9" s="336"/>
      <c r="G9" s="336"/>
      <c r="H9" s="336"/>
    </row>
    <row r="10" spans="1:9" s="7" customFormat="1" ht="19.5" customHeight="1" x14ac:dyDescent="0.2">
      <c r="A10" s="6"/>
      <c r="B10" s="330"/>
      <c r="C10" s="330"/>
      <c r="D10" s="330"/>
      <c r="E10" s="333"/>
      <c r="F10" s="336"/>
      <c r="G10" s="336"/>
      <c r="H10" s="336"/>
    </row>
    <row r="11" spans="1:9" s="7" customFormat="1" ht="19.5" customHeight="1" x14ac:dyDescent="0.2">
      <c r="A11" s="6"/>
      <c r="B11" s="330"/>
      <c r="C11" s="330"/>
      <c r="D11" s="330"/>
      <c r="E11" s="333"/>
      <c r="F11" s="336"/>
      <c r="G11" s="336"/>
      <c r="H11" s="336"/>
    </row>
    <row r="12" spans="1:9" s="12" customFormat="1" ht="48" customHeight="1" x14ac:dyDescent="0.2">
      <c r="A12" s="10"/>
      <c r="B12" s="331"/>
      <c r="C12" s="331"/>
      <c r="D12" s="331"/>
      <c r="E12" s="334"/>
      <c r="F12" s="337"/>
      <c r="G12" s="337"/>
      <c r="H12" s="337"/>
    </row>
    <row r="13" spans="1:9" s="7" customFormat="1" ht="19.5" customHeight="1" x14ac:dyDescent="0.2">
      <c r="A13" s="6"/>
      <c r="B13" s="85">
        <f t="array" ref="B13:H13">DienosIrSavaitės+DATE(KalendoriniaiMetai,9,1)-WEEKDAY(DATE(KalendoriniaiMetai,9,1),(SavaitėsPradžia="Pirmadienis")+1)+15</f>
        <v>45180</v>
      </c>
      <c r="C13" s="85">
        <v>45181</v>
      </c>
      <c r="D13" s="85">
        <v>45182</v>
      </c>
      <c r="E13" s="85">
        <v>45183</v>
      </c>
      <c r="F13" s="85">
        <v>45184</v>
      </c>
      <c r="G13" s="85">
        <v>45185</v>
      </c>
      <c r="H13" s="85">
        <v>45186</v>
      </c>
    </row>
    <row r="14" spans="1:9" s="12" customFormat="1" ht="48" customHeight="1" x14ac:dyDescent="0.2">
      <c r="A14" s="10"/>
      <c r="B14" s="87"/>
      <c r="C14" s="87"/>
      <c r="D14" s="87"/>
      <c r="E14" s="87"/>
      <c r="F14" s="87"/>
      <c r="G14" s="86"/>
      <c r="H14" s="86"/>
    </row>
    <row r="15" spans="1:9" s="7" customFormat="1" ht="19.5" customHeight="1" x14ac:dyDescent="0.2">
      <c r="A15" s="6"/>
      <c r="B15" s="85">
        <f t="array" ref="B15:H15">DienosIrSavaitės+DATE(KalendoriniaiMetai,9,1)-WEEKDAY(DATE(KalendoriniaiMetai,9,1),(SavaitėsPradžia="Pirmadienis")+1)+22</f>
        <v>45187</v>
      </c>
      <c r="C15" s="85">
        <v>45188</v>
      </c>
      <c r="D15" s="85">
        <v>45189</v>
      </c>
      <c r="E15" s="85">
        <v>45190</v>
      </c>
      <c r="F15" s="85">
        <v>45191</v>
      </c>
      <c r="G15" s="85">
        <v>45192</v>
      </c>
      <c r="H15" s="85">
        <v>45193</v>
      </c>
    </row>
    <row r="16" spans="1:9" s="12" customFormat="1" ht="48" customHeight="1" x14ac:dyDescent="0.2">
      <c r="A16" s="10"/>
      <c r="B16" s="87"/>
      <c r="C16" s="87"/>
      <c r="D16" s="87"/>
      <c r="E16" s="87"/>
      <c r="F16" s="230" t="s">
        <v>20</v>
      </c>
      <c r="G16" s="86"/>
      <c r="H16" s="86"/>
    </row>
    <row r="17" spans="1:8" s="7" customFormat="1" ht="19.5" customHeight="1" x14ac:dyDescent="0.2">
      <c r="A17" s="6"/>
      <c r="B17" s="88">
        <f t="array" ref="B17:H17">DienosIrSavaitės+DATE(KalendoriniaiMetai,9,1)-WEEKDAY(DATE(KalendoriniaiMetai,9,1),(SavaitėsPradžia="Pirmadienis")+1)+29</f>
        <v>45194</v>
      </c>
      <c r="C17" s="88">
        <v>45195</v>
      </c>
      <c r="D17" s="88">
        <v>45196</v>
      </c>
      <c r="E17" s="88">
        <v>45197</v>
      </c>
      <c r="F17" s="88">
        <v>45198</v>
      </c>
      <c r="G17" s="88">
        <v>45199</v>
      </c>
      <c r="H17" s="16">
        <v>45200</v>
      </c>
    </row>
    <row r="18" spans="1:8" s="12" customFormat="1" ht="48" customHeight="1" x14ac:dyDescent="0.2">
      <c r="A18" s="10"/>
      <c r="B18" s="237" t="s">
        <v>13</v>
      </c>
      <c r="C18" s="236" t="s">
        <v>13</v>
      </c>
      <c r="D18" s="236" t="s">
        <v>13</v>
      </c>
      <c r="E18" s="236" t="s">
        <v>13</v>
      </c>
      <c r="F18" s="236" t="s">
        <v>13</v>
      </c>
      <c r="G18" s="237" t="s">
        <v>21</v>
      </c>
      <c r="H18" s="15"/>
    </row>
    <row r="19" spans="1:8" s="7" customFormat="1" ht="19.5" customHeight="1" x14ac:dyDescent="0.2">
      <c r="A19" s="6"/>
      <c r="B19" s="324" t="s">
        <v>5</v>
      </c>
      <c r="C19" s="324"/>
      <c r="D19" s="324"/>
      <c r="E19" s="324"/>
      <c r="F19" s="324"/>
      <c r="G19" s="324"/>
      <c r="H19" s="324"/>
    </row>
    <row r="20" spans="1:8" s="7" customFormat="1" ht="19.5" customHeight="1" x14ac:dyDescent="0.2">
      <c r="A20" s="6"/>
      <c r="B20" s="319" t="s">
        <v>29</v>
      </c>
      <c r="C20" s="319"/>
      <c r="D20" s="319"/>
      <c r="E20" s="319"/>
      <c r="F20" s="319"/>
      <c r="G20" s="319"/>
      <c r="H20" s="319"/>
    </row>
    <row r="21" spans="1:8" s="7" customFormat="1" ht="19.5" customHeight="1" x14ac:dyDescent="0.2">
      <c r="A21" s="6"/>
      <c r="B21" s="319"/>
      <c r="C21" s="319"/>
      <c r="D21" s="319"/>
      <c r="E21" s="319"/>
      <c r="F21" s="319"/>
      <c r="G21" s="319"/>
      <c r="H21" s="319"/>
    </row>
    <row r="22" spans="1:8" s="7" customFormat="1" ht="19.5" customHeight="1" x14ac:dyDescent="0.2">
      <c r="A22" s="6"/>
      <c r="B22" s="319"/>
      <c r="C22" s="319"/>
      <c r="D22" s="319"/>
      <c r="E22" s="319"/>
      <c r="F22" s="319"/>
      <c r="G22" s="319"/>
      <c r="H22" s="319"/>
    </row>
    <row r="23" spans="1:8" s="7" customFormat="1" ht="19.5" customHeight="1" x14ac:dyDescent="0.2">
      <c r="A23" s="6"/>
      <c r="B23" s="319"/>
      <c r="C23" s="319"/>
      <c r="D23" s="319"/>
      <c r="E23" s="319"/>
      <c r="F23" s="319"/>
      <c r="G23" s="319"/>
      <c r="H23" s="319"/>
    </row>
    <row r="24" spans="1:8" s="7" customFormat="1" ht="19.5" customHeight="1" x14ac:dyDescent="0.2">
      <c r="A24" s="6"/>
      <c r="B24" s="319"/>
      <c r="C24" s="319"/>
      <c r="D24" s="319"/>
      <c r="E24" s="319"/>
      <c r="F24" s="319"/>
      <c r="G24" s="319"/>
      <c r="H24" s="319"/>
    </row>
    <row r="25" spans="1:8" s="7" customFormat="1" ht="19.5" customHeight="1" x14ac:dyDescent="0.2">
      <c r="A25" s="6"/>
      <c r="B25" s="319"/>
      <c r="C25" s="319"/>
      <c r="D25" s="319"/>
      <c r="E25" s="319"/>
      <c r="F25" s="319"/>
      <c r="G25" s="319"/>
      <c r="H25" s="319"/>
    </row>
    <row r="26" spans="1:8" s="7" customFormat="1" ht="19.5" customHeight="1" x14ac:dyDescent="0.2">
      <c r="A26" s="6"/>
      <c r="B26" s="319"/>
      <c r="C26" s="319"/>
      <c r="D26" s="319"/>
      <c r="E26" s="319"/>
      <c r="F26" s="319"/>
      <c r="G26" s="319"/>
      <c r="H26" s="319"/>
    </row>
    <row r="27" spans="1:8" s="7" customFormat="1" ht="19.5" customHeight="1" x14ac:dyDescent="0.2">
      <c r="A27" s="6"/>
      <c r="B27" s="319"/>
      <c r="C27" s="319"/>
      <c r="D27" s="319"/>
      <c r="E27" s="319"/>
      <c r="F27" s="319"/>
      <c r="G27" s="319"/>
      <c r="H27" s="319"/>
    </row>
    <row r="28" spans="1:8" s="7" customFormat="1" ht="19.5" customHeight="1" x14ac:dyDescent="0.2">
      <c r="A28" s="6"/>
      <c r="B28" s="319"/>
      <c r="C28" s="319"/>
      <c r="D28" s="319"/>
      <c r="E28" s="319"/>
      <c r="F28" s="319"/>
      <c r="G28" s="319"/>
      <c r="H28" s="319"/>
    </row>
    <row r="29" spans="1:8" s="7" customFormat="1" ht="19.5" customHeight="1" x14ac:dyDescent="0.2">
      <c r="A29" s="6"/>
      <c r="B29" s="319"/>
      <c r="C29" s="319"/>
      <c r="D29" s="319"/>
      <c r="E29" s="319"/>
      <c r="F29" s="319"/>
      <c r="G29" s="319"/>
      <c r="H29" s="319"/>
    </row>
    <row r="30" spans="1:8" s="7" customFormat="1" ht="19.5" customHeight="1" x14ac:dyDescent="0.2">
      <c r="A30" s="6"/>
      <c r="B30" s="319"/>
      <c r="C30" s="319"/>
      <c r="D30" s="319"/>
      <c r="E30" s="319"/>
      <c r="F30" s="319"/>
      <c r="G30" s="319"/>
      <c r="H30" s="319"/>
    </row>
    <row r="31" spans="1:8" s="7" customFormat="1" ht="19.5" customHeight="1" x14ac:dyDescent="0.2">
      <c r="A31" s="6"/>
      <c r="B31" s="319"/>
      <c r="C31" s="319"/>
      <c r="D31" s="319"/>
      <c r="E31" s="319"/>
      <c r="F31" s="319"/>
      <c r="G31" s="319"/>
      <c r="H31" s="319"/>
    </row>
    <row r="32" spans="1:8" s="7" customFormat="1" ht="19.5" customHeight="1" x14ac:dyDescent="0.2">
      <c r="A32" s="6"/>
      <c r="B32" s="319"/>
      <c r="C32" s="319"/>
      <c r="D32" s="319"/>
      <c r="E32" s="319"/>
      <c r="F32" s="319"/>
      <c r="G32" s="319"/>
      <c r="H32" s="319"/>
    </row>
    <row r="33" spans="1:8" s="7" customFormat="1" ht="19.5" customHeight="1" x14ac:dyDescent="0.2">
      <c r="A33" s="6"/>
      <c r="B33" s="319"/>
      <c r="C33" s="319"/>
      <c r="D33" s="319"/>
      <c r="E33" s="319"/>
      <c r="F33" s="319"/>
      <c r="G33" s="319"/>
      <c r="H33" s="319"/>
    </row>
    <row r="34" spans="1:8" s="7" customFormat="1" ht="19.5" customHeight="1" x14ac:dyDescent="0.2">
      <c r="A34" s="6"/>
      <c r="B34" s="319"/>
      <c r="C34" s="319"/>
      <c r="D34" s="319"/>
      <c r="E34" s="319"/>
      <c r="F34" s="319"/>
      <c r="G34" s="319"/>
      <c r="H34" s="319"/>
    </row>
    <row r="35" spans="1:8" s="7" customFormat="1" ht="19.5" customHeight="1" x14ac:dyDescent="0.2">
      <c r="A35" s="6"/>
      <c r="B35" s="319"/>
      <c r="C35" s="319"/>
      <c r="D35" s="319"/>
      <c r="E35" s="319"/>
      <c r="F35" s="319"/>
      <c r="G35" s="319"/>
      <c r="H35" s="319"/>
    </row>
    <row r="36" spans="1:8" s="7" customFormat="1" ht="19.5" customHeight="1" x14ac:dyDescent="0.2">
      <c r="A36" s="6"/>
      <c r="B36" s="319"/>
      <c r="C36" s="319"/>
      <c r="D36" s="319"/>
      <c r="E36" s="319"/>
      <c r="F36" s="319"/>
      <c r="G36" s="319"/>
      <c r="H36" s="319"/>
    </row>
    <row r="37" spans="1:8" s="7" customFormat="1" ht="19.5" customHeight="1" x14ac:dyDescent="0.2">
      <c r="A37" s="6"/>
      <c r="B37" s="319"/>
      <c r="C37" s="319"/>
      <c r="D37" s="319"/>
      <c r="E37" s="319"/>
      <c r="F37" s="319"/>
      <c r="G37" s="319"/>
      <c r="H37" s="319"/>
    </row>
    <row r="38" spans="1:8" s="7" customFormat="1" ht="19.5" customHeight="1" x14ac:dyDescent="0.2">
      <c r="A38" s="6"/>
      <c r="B38" s="319"/>
      <c r="C38" s="319"/>
      <c r="D38" s="319"/>
      <c r="E38" s="319"/>
      <c r="F38" s="319"/>
      <c r="G38" s="319"/>
      <c r="H38" s="319"/>
    </row>
    <row r="39" spans="1:8" s="7" customFormat="1" ht="19.5" customHeight="1" x14ac:dyDescent="0.2">
      <c r="A39" s="6"/>
      <c r="B39" s="319"/>
      <c r="C39" s="319"/>
      <c r="D39" s="319"/>
      <c r="E39" s="319"/>
      <c r="F39" s="319"/>
      <c r="G39" s="319"/>
      <c r="H39" s="319"/>
    </row>
    <row r="40" spans="1:8" s="7" customFormat="1" ht="19.5" customHeight="1" x14ac:dyDescent="0.2">
      <c r="A40" s="6"/>
      <c r="B40" s="319"/>
      <c r="C40" s="319"/>
      <c r="D40" s="319"/>
      <c r="E40" s="319"/>
      <c r="F40" s="319"/>
      <c r="G40" s="319"/>
      <c r="H40" s="319"/>
    </row>
    <row r="41" spans="1:8" s="7" customFormat="1" ht="19.5" customHeight="1" x14ac:dyDescent="0.2">
      <c r="A41" s="6"/>
      <c r="B41" s="319"/>
      <c r="C41" s="319"/>
      <c r="D41" s="319"/>
      <c r="E41" s="319"/>
      <c r="F41" s="319"/>
      <c r="G41" s="319"/>
      <c r="H41" s="319"/>
    </row>
    <row r="42" spans="1:8" s="7" customFormat="1" ht="19.5" customHeight="1" x14ac:dyDescent="0.2">
      <c r="A42" s="6"/>
      <c r="B42" s="319"/>
      <c r="C42" s="319"/>
      <c r="D42" s="319"/>
      <c r="E42" s="319"/>
      <c r="F42" s="319"/>
      <c r="G42" s="319"/>
      <c r="H42" s="319"/>
    </row>
    <row r="43" spans="1:8" s="7" customFormat="1" ht="19.5" customHeight="1" x14ac:dyDescent="0.2">
      <c r="A43" s="6"/>
      <c r="B43" s="319"/>
      <c r="C43" s="319"/>
      <c r="D43" s="319"/>
      <c r="E43" s="319"/>
      <c r="F43" s="319"/>
      <c r="G43" s="319"/>
      <c r="H43" s="319"/>
    </row>
    <row r="44" spans="1:8" s="7" customFormat="1" ht="19.5" customHeight="1" x14ac:dyDescent="0.2">
      <c r="A44" s="6"/>
      <c r="B44" s="319"/>
      <c r="C44" s="319"/>
      <c r="D44" s="319"/>
      <c r="E44" s="319"/>
      <c r="F44" s="319"/>
      <c r="G44" s="319"/>
      <c r="H44" s="319"/>
    </row>
    <row r="45" spans="1:8" s="12" customFormat="1" ht="48" customHeight="1" x14ac:dyDescent="0.2">
      <c r="A45" s="10"/>
      <c r="B45" s="319"/>
      <c r="C45" s="319"/>
      <c r="D45" s="319"/>
      <c r="E45" s="319"/>
      <c r="F45" s="319"/>
      <c r="G45" s="319"/>
      <c r="H45" s="319"/>
    </row>
    <row r="55" spans="6:20" ht="43.5" x14ac:dyDescent="0.2">
      <c r="F55" s="18"/>
      <c r="G55" s="18"/>
      <c r="H55" s="18"/>
      <c r="I55" s="322"/>
      <c r="J55" s="322"/>
      <c r="K55" s="322"/>
      <c r="L55" s="19"/>
      <c r="M55" s="20"/>
      <c r="N55" s="20"/>
      <c r="O55" s="21"/>
      <c r="P55" s="18"/>
      <c r="Q55" s="18"/>
      <c r="R55" s="18"/>
      <c r="S55" s="18"/>
      <c r="T55" s="18"/>
    </row>
    <row r="56" spans="6:20" ht="15.75" x14ac:dyDescent="0.2">
      <c r="F56" s="18"/>
      <c r="G56" s="18"/>
      <c r="H56" s="18"/>
      <c r="I56" s="22"/>
      <c r="J56" s="22"/>
      <c r="K56" s="22"/>
      <c r="L56" s="22"/>
      <c r="M56" s="22"/>
      <c r="N56" s="22"/>
      <c r="O56" s="22"/>
      <c r="P56" s="18"/>
      <c r="Q56" s="18"/>
      <c r="R56" s="18"/>
      <c r="S56" s="18"/>
      <c r="T56" s="18"/>
    </row>
    <row r="57" spans="6:20" ht="15.75" x14ac:dyDescent="0.2">
      <c r="F57" s="18"/>
      <c r="G57" s="18"/>
      <c r="H57" s="23"/>
      <c r="I57" s="24"/>
      <c r="J57" s="24"/>
      <c r="K57" s="24"/>
      <c r="L57" s="24"/>
      <c r="M57" s="24"/>
      <c r="N57" s="24"/>
      <c r="O57" s="24"/>
      <c r="P57" s="18"/>
      <c r="Q57" s="18"/>
      <c r="R57" s="18"/>
      <c r="S57" s="18"/>
      <c r="T57" s="18"/>
    </row>
    <row r="58" spans="6:20" x14ac:dyDescent="0.2">
      <c r="F58" s="18"/>
      <c r="G58" s="18"/>
      <c r="H58" s="25"/>
      <c r="I58" s="26"/>
      <c r="J58" s="26"/>
      <c r="K58" s="26"/>
      <c r="L58" s="26"/>
      <c r="M58" s="26"/>
      <c r="N58" s="26"/>
      <c r="O58" s="26"/>
      <c r="P58" s="18"/>
      <c r="Q58" s="18"/>
      <c r="R58" s="18"/>
      <c r="S58" s="18"/>
      <c r="T58" s="18"/>
    </row>
    <row r="59" spans="6:20" ht="15.75" x14ac:dyDescent="0.2">
      <c r="F59" s="18"/>
      <c r="G59" s="18"/>
      <c r="H59" s="23"/>
      <c r="I59" s="27"/>
      <c r="J59" s="27"/>
      <c r="K59" s="27"/>
      <c r="L59" s="27"/>
      <c r="M59" s="27"/>
      <c r="N59" s="27"/>
      <c r="O59" s="27"/>
      <c r="P59" s="18"/>
      <c r="Q59" s="18"/>
      <c r="R59" s="18"/>
      <c r="S59" s="18"/>
      <c r="T59" s="18"/>
    </row>
    <row r="60" spans="6:20" x14ac:dyDescent="0.2">
      <c r="F60" s="18"/>
      <c r="G60" s="18"/>
      <c r="H60" s="25"/>
      <c r="I60" s="26"/>
      <c r="J60" s="26"/>
      <c r="K60" s="26"/>
      <c r="L60" s="26"/>
      <c r="M60" s="26"/>
      <c r="N60" s="26"/>
      <c r="O60" s="26"/>
      <c r="P60" s="18"/>
      <c r="Q60" s="18"/>
      <c r="R60" s="18"/>
      <c r="S60" s="18"/>
      <c r="T60" s="18"/>
    </row>
    <row r="61" spans="6:20" ht="15.75" x14ac:dyDescent="0.2">
      <c r="F61" s="18"/>
      <c r="G61" s="18"/>
      <c r="H61" s="23"/>
      <c r="I61" s="24"/>
      <c r="J61" s="24"/>
      <c r="K61" s="24"/>
      <c r="L61" s="24"/>
      <c r="M61" s="24"/>
      <c r="N61" s="24"/>
      <c r="O61" s="24"/>
      <c r="P61" s="18"/>
      <c r="Q61" s="18"/>
      <c r="R61" s="18"/>
      <c r="S61" s="18"/>
      <c r="T61" s="18"/>
    </row>
    <row r="62" spans="6:20" x14ac:dyDescent="0.2">
      <c r="F62" s="18"/>
      <c r="G62" s="18"/>
      <c r="H62" s="25"/>
      <c r="I62" s="18"/>
      <c r="J62" s="18"/>
      <c r="K62" s="18"/>
      <c r="L62" s="18"/>
      <c r="M62" s="18"/>
      <c r="N62" s="18"/>
      <c r="O62" s="18"/>
      <c r="P62" s="18"/>
      <c r="Q62" s="18"/>
      <c r="R62" s="18"/>
      <c r="S62" s="18"/>
      <c r="T62" s="18"/>
    </row>
    <row r="63" spans="6:20" ht="15.75" x14ac:dyDescent="0.2">
      <c r="F63" s="18"/>
      <c r="G63" s="18"/>
      <c r="H63" s="23"/>
      <c r="I63" s="27"/>
      <c r="J63" s="27"/>
      <c r="K63" s="27"/>
      <c r="L63" s="27"/>
      <c r="M63" s="27"/>
      <c r="N63" s="27"/>
      <c r="O63" s="27"/>
      <c r="P63" s="18"/>
      <c r="Q63" s="18"/>
      <c r="R63" s="18"/>
      <c r="S63" s="18"/>
      <c r="T63" s="18"/>
    </row>
    <row r="64" spans="6:20" x14ac:dyDescent="0.2">
      <c r="F64" s="18"/>
      <c r="G64" s="18"/>
      <c r="H64" s="25"/>
      <c r="I64" s="26"/>
      <c r="J64" s="26"/>
      <c r="K64" s="26"/>
      <c r="L64" s="26"/>
      <c r="M64" s="26"/>
      <c r="N64" s="26"/>
      <c r="O64" s="26"/>
      <c r="P64" s="18"/>
      <c r="Q64" s="18"/>
      <c r="R64" s="18"/>
      <c r="S64" s="18"/>
      <c r="T64" s="18"/>
    </row>
    <row r="65" spans="6:20" ht="15.75" x14ac:dyDescent="0.2">
      <c r="F65" s="18"/>
      <c r="G65" s="18"/>
      <c r="H65" s="23"/>
      <c r="I65" s="24"/>
      <c r="J65" s="24"/>
      <c r="K65" s="24"/>
      <c r="L65" s="24"/>
      <c r="M65" s="24"/>
      <c r="N65" s="24"/>
      <c r="O65" s="24"/>
      <c r="P65" s="18"/>
      <c r="Q65" s="18"/>
      <c r="R65" s="18"/>
      <c r="S65" s="18"/>
      <c r="T65" s="18"/>
    </row>
    <row r="66" spans="6:20" x14ac:dyDescent="0.2">
      <c r="F66" s="18"/>
      <c r="G66" s="18"/>
      <c r="H66" s="25"/>
      <c r="I66" s="18"/>
      <c r="J66" s="18"/>
      <c r="K66" s="18"/>
      <c r="L66" s="18"/>
      <c r="M66" s="18"/>
      <c r="N66" s="18"/>
      <c r="O66" s="18"/>
      <c r="P66" s="18"/>
      <c r="Q66" s="18"/>
      <c r="R66" s="18"/>
      <c r="S66" s="18"/>
      <c r="T66" s="18"/>
    </row>
    <row r="67" spans="6:20" ht="15.75" x14ac:dyDescent="0.2">
      <c r="F67" s="18"/>
      <c r="G67" s="18"/>
      <c r="H67" s="23"/>
      <c r="I67" s="27"/>
      <c r="J67" s="27"/>
      <c r="K67" s="323"/>
      <c r="L67" s="323"/>
      <c r="M67" s="323"/>
      <c r="N67" s="323"/>
      <c r="O67" s="323"/>
      <c r="P67" s="18"/>
      <c r="Q67" s="18"/>
      <c r="R67" s="18"/>
      <c r="S67" s="18"/>
      <c r="T67" s="18"/>
    </row>
    <row r="68" spans="6:20" x14ac:dyDescent="0.2">
      <c r="F68" s="18"/>
      <c r="G68" s="18"/>
      <c r="H68" s="25"/>
      <c r="I68" s="26"/>
      <c r="J68" s="26"/>
      <c r="K68" s="320"/>
      <c r="L68" s="320"/>
      <c r="M68" s="320"/>
      <c r="N68" s="320"/>
      <c r="O68" s="320"/>
      <c r="P68" s="18"/>
      <c r="Q68" s="18"/>
      <c r="R68" s="18"/>
      <c r="S68" s="18"/>
      <c r="T68" s="18"/>
    </row>
    <row r="69" spans="6:20" x14ac:dyDescent="0.2">
      <c r="F69" s="18"/>
      <c r="G69" s="18"/>
      <c r="H69" s="18"/>
      <c r="I69" s="18"/>
      <c r="J69" s="18"/>
      <c r="K69" s="18"/>
      <c r="L69" s="18"/>
      <c r="M69" s="18"/>
      <c r="N69" s="18"/>
      <c r="O69" s="18"/>
      <c r="P69" s="18"/>
      <c r="Q69" s="18"/>
      <c r="R69" s="18"/>
      <c r="S69" s="18"/>
      <c r="T69" s="18"/>
    </row>
    <row r="70" spans="6:20" x14ac:dyDescent="0.2">
      <c r="F70" s="18"/>
      <c r="G70" s="18"/>
      <c r="H70" s="18"/>
      <c r="I70" s="18"/>
      <c r="J70" s="18"/>
      <c r="K70" s="18"/>
      <c r="L70" s="18"/>
      <c r="M70" s="18"/>
      <c r="N70" s="18"/>
      <c r="O70" s="18"/>
      <c r="P70" s="18"/>
      <c r="Q70" s="18"/>
      <c r="R70" s="18"/>
      <c r="S70" s="18"/>
      <c r="T70" s="18"/>
    </row>
    <row r="71" spans="6:20" x14ac:dyDescent="0.2">
      <c r="F71" s="18"/>
      <c r="G71" s="18"/>
      <c r="H71" s="18"/>
      <c r="I71" s="18"/>
      <c r="J71" s="18"/>
      <c r="K71" s="18"/>
      <c r="L71" s="18"/>
      <c r="M71" s="18"/>
      <c r="N71" s="18"/>
      <c r="O71" s="18"/>
      <c r="P71" s="18"/>
      <c r="Q71" s="18"/>
      <c r="R71" s="18"/>
      <c r="S71" s="18"/>
      <c r="T71" s="18"/>
    </row>
    <row r="72" spans="6:20" x14ac:dyDescent="0.2">
      <c r="F72" s="18"/>
      <c r="G72" s="18"/>
      <c r="H72" s="18"/>
      <c r="I72" s="18"/>
      <c r="J72" s="18"/>
      <c r="K72" s="18"/>
      <c r="L72" s="18"/>
      <c r="M72" s="18"/>
      <c r="N72" s="18"/>
      <c r="O72" s="18"/>
      <c r="P72" s="18"/>
      <c r="Q72" s="18"/>
      <c r="R72" s="18"/>
      <c r="S72" s="18"/>
      <c r="T72" s="18"/>
    </row>
    <row r="73" spans="6:20" x14ac:dyDescent="0.2">
      <c r="F73" s="18"/>
      <c r="G73" s="18"/>
      <c r="H73" s="18"/>
      <c r="I73" s="18"/>
      <c r="J73" s="18"/>
      <c r="K73" s="18"/>
      <c r="L73" s="18"/>
      <c r="M73" s="18"/>
      <c r="N73" s="18"/>
      <c r="O73" s="18"/>
      <c r="P73" s="18"/>
      <c r="Q73" s="18"/>
      <c r="R73" s="18"/>
      <c r="S73" s="18"/>
      <c r="T73" s="18"/>
    </row>
    <row r="74" spans="6:20" x14ac:dyDescent="0.2">
      <c r="F74" s="18"/>
      <c r="G74" s="18"/>
      <c r="H74" s="18"/>
      <c r="I74" s="18"/>
      <c r="J74" s="18"/>
      <c r="K74" s="18"/>
      <c r="L74" s="18"/>
      <c r="M74" s="18"/>
      <c r="N74" s="18"/>
      <c r="O74" s="18"/>
      <c r="P74" s="18"/>
      <c r="Q74" s="18"/>
      <c r="R74" s="18"/>
      <c r="S74" s="18"/>
      <c r="T74" s="18"/>
    </row>
    <row r="75" spans="6:20" x14ac:dyDescent="0.2">
      <c r="F75" s="18"/>
      <c r="G75" s="18"/>
      <c r="H75" s="18"/>
      <c r="I75" s="18"/>
      <c r="J75" s="18"/>
      <c r="K75" s="18"/>
      <c r="L75" s="18"/>
      <c r="M75" s="18"/>
      <c r="N75" s="18"/>
      <c r="O75" s="18"/>
      <c r="P75" s="18"/>
      <c r="Q75" s="18"/>
      <c r="R75" s="18"/>
      <c r="S75" s="18"/>
      <c r="T75" s="18"/>
    </row>
  </sheetData>
  <mergeCells count="16">
    <mergeCell ref="B20:H45"/>
    <mergeCell ref="K68:O68"/>
    <mergeCell ref="B2:D2"/>
    <mergeCell ref="I55:K55"/>
    <mergeCell ref="K67:O67"/>
    <mergeCell ref="B19:H19"/>
    <mergeCell ref="F5:F6"/>
    <mergeCell ref="G5:G6"/>
    <mergeCell ref="H5:H6"/>
    <mergeCell ref="B8:B12"/>
    <mergeCell ref="C8:C12"/>
    <mergeCell ref="D8:D12"/>
    <mergeCell ref="E8:E12"/>
    <mergeCell ref="F8:F12"/>
    <mergeCell ref="G8:G12"/>
    <mergeCell ref="H8:H12"/>
  </mergeCells>
  <conditionalFormatting sqref="B4:G4">
    <cfRule type="expression" dxfId="9" priority="3">
      <formula>DAY(B4)&gt;8</formula>
    </cfRule>
  </conditionalFormatting>
  <conditionalFormatting sqref="B17:H17">
    <cfRule type="expression" dxfId="8" priority="4">
      <formula>AND(DAY(B17)&gt;=1,DAY(B17)&lt;=15)</formula>
    </cfRule>
  </conditionalFormatting>
  <conditionalFormatting sqref="I57:N57">
    <cfRule type="expression" dxfId="7" priority="1">
      <formula>DAY(I57)&gt;8</formula>
    </cfRule>
  </conditionalFormatting>
  <conditionalFormatting sqref="I65:O65 I67:J67">
    <cfRule type="expression" dxfId="6" priority="2">
      <formula>AND(DAY(I65)&gt;=1,DAY(I65)&lt;=15)</formula>
    </cfRule>
  </conditionalFormatting>
  <dataValidations count="7">
    <dataValidation allowBlank="1" showInputMessage="1" showErrorMessage="1" prompt="Automatiškai nustatyta savaitės diena" sqref="C3:H3" xr:uid="{00000000-0002-0000-0800-000000000000}"/>
    <dataValidation allowBlank="1" showInputMessage="1" showErrorMessage="1" prompt="Metai šiame langelyje automatiškai atnaujinami pagal metus, įvestus sausio darbalapyje. Toliau pateiktas kalendorius apima ankstesnio ir kito mėnesio datas, kurių šriftas yra šviesesnis" sqref="B2:D2" xr:uid="{00000000-0002-0000-0800-000001000000}"/>
    <dataValidation allowBlank="1" showInputMessage="1" showErrorMessage="1" prompt="Rugsėjis mėnesio kalendorius" sqref="A1" xr:uid="{00000000-0002-0000-0800-000002000000}"/>
    <dataValidation allowBlank="1" showInputMessage="1" showErrorMessage="1" prompt="Ši eilutė ir eilutės 6, 8, 10, 12 ir 14 apima savaitės kalendorines dienas. Jei šiame langelyje nėra skaičiaus 1, tai yra diena iš ankstesnio mėnesio. Langelyje D15 įveskite pastabas." sqref="B4" xr:uid="{00000000-0002-0000-0800-000003000000}"/>
    <dataValidation allowBlank="1" showInputMessage="1" showErrorMessage="1" prompt="Ši eilutė ir eilutės 7, 9, 11, 13 ir 15 yra langeliai, skirti įvesti kasdienes pastabas, susijusias su viršuje esančio langelio kalendorine diena." sqref="B5:B6" xr:uid="{00000000-0002-0000-0800-000004000000}"/>
    <dataValidation allowBlank="1" showInputMessage="1" showErrorMessage="1" prompt="Šioje eilutėje pateikiamos šio kalendoriaus savaitės dienos. Šiame langelyje pateikiama savaitės pradžios diena. Norėdami pakeisti savaitės pradžios dieną, sausio darbalapio langelyje L5 pasirinkite naują savaitės dieną." sqref="B3" xr:uid="{00000000-0002-0000-0800-000007000000}"/>
    <dataValidation allowBlank="1" showInputMessage="1" prompt="Langelyje toliau įveskite mėnesio pastabas" sqref="B19:B20" xr:uid="{00000000-0002-0000-0800-000006000000}"/>
  </dataValidations>
  <printOptions horizontalCentered="1"/>
  <pageMargins left="0.25" right="0.25" top="0.5" bottom="0.5" header="0.3" footer="0.3"/>
  <pageSetup paperSize="9" scale="95"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b99c3f4-2512-4ab8-a411-84eada381f60">
      <Terms xmlns="http://schemas.microsoft.com/office/infopath/2007/PartnerControls"/>
    </lcf76f155ced4ddcb4097134ff3c332f>
    <TaxCatchAll xmlns="9166d940-ef8f-4fae-9a86-361df5dbc9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4710F9A94C5B4E4B8E946982243ACD4B" ma:contentTypeVersion="11" ma:contentTypeDescription="Kurkite naują dokumentą." ma:contentTypeScope="" ma:versionID="013ca87878cd3d3a6505adb8f9c6f871">
  <xsd:schema xmlns:xsd="http://www.w3.org/2001/XMLSchema" xmlns:xs="http://www.w3.org/2001/XMLSchema" xmlns:p="http://schemas.microsoft.com/office/2006/metadata/properties" xmlns:ns2="6b99c3f4-2512-4ab8-a411-84eada381f60" xmlns:ns3="9166d940-ef8f-4fae-9a86-361df5dbc954" targetNamespace="http://schemas.microsoft.com/office/2006/metadata/properties" ma:root="true" ma:fieldsID="52e76e8f4fa1f7a488962219699bb554" ns2:_="" ns3:_="">
    <xsd:import namespace="6b99c3f4-2512-4ab8-a411-84eada381f60"/>
    <xsd:import namespace="9166d940-ef8f-4fae-9a86-361df5dbc95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99c3f4-2512-4ab8-a411-84eada381f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Vaizdų žymės" ma:readOnly="false" ma:fieldId="{5cf76f15-5ced-4ddc-b409-7134ff3c332f}" ma:taxonomyMulti="true" ma:sspId="19a26b2f-3fdd-473c-b49b-7d1881818ac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66d940-ef8f-4fae-9a86-361df5dbc954"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14" nillable="true" ma:displayName="Taxonomy Catch All Column" ma:hidden="true" ma:list="{55a84fd7-459d-4af9-a52b-df8ba0a707c4}" ma:internalName="TaxCatchAll" ma:showField="CatchAllData" ma:web="9166d940-ef8f-4fae-9a86-361df5dbc9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CC3E5D-B587-4053-A3C4-C2DF55688C1B}">
  <ds:schemaRefs>
    <ds:schemaRef ds:uri="http://schemas.microsoft.com/sharepoint/v3/contenttype/forms"/>
  </ds:schemaRefs>
</ds:datastoreItem>
</file>

<file path=customXml/itemProps2.xml><?xml version="1.0" encoding="utf-8"?>
<ds:datastoreItem xmlns:ds="http://schemas.openxmlformats.org/officeDocument/2006/customXml" ds:itemID="{13D21365-C633-41AF-AFCA-4E29F60F1391}">
  <ds:schemaRefs>
    <ds:schemaRef ds:uri="http://purl.org/dc/dcmitype/"/>
    <ds:schemaRef ds:uri="http://schemas.microsoft.com/office/2006/documentManagement/types"/>
    <ds:schemaRef ds:uri="9166d940-ef8f-4fae-9a86-361df5dbc954"/>
    <ds:schemaRef ds:uri="6b99c3f4-2512-4ab8-a411-84eada381f60"/>
    <ds:schemaRef ds:uri="http://purl.org/dc/elements/1.1/"/>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C5F07B6-AEFA-478A-AAAD-173DC9586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99c3f4-2512-4ab8-a411-84eada381f60"/>
    <ds:schemaRef ds:uri="9166d940-ef8f-4fae-9a86-361df5dbc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13</vt:i4>
      </vt:variant>
      <vt:variant>
        <vt:lpstr>Įvardytieji diapazonai</vt:lpstr>
      </vt:variant>
      <vt:variant>
        <vt:i4>39</vt:i4>
      </vt:variant>
    </vt:vector>
  </HeadingPairs>
  <TitlesOfParts>
    <vt:vector size="52" baseType="lpstr">
      <vt:lpstr>Sausis</vt:lpstr>
      <vt:lpstr>Vasaris</vt:lpstr>
      <vt:lpstr>Kovas</vt:lpstr>
      <vt:lpstr>Balandis</vt:lpstr>
      <vt:lpstr>Gegužė</vt:lpstr>
      <vt:lpstr>Birželis</vt:lpstr>
      <vt:lpstr>Liepa</vt:lpstr>
      <vt:lpstr>Rugpjūtis</vt:lpstr>
      <vt:lpstr>Rugsėjis</vt:lpstr>
      <vt:lpstr>Spalis</vt:lpstr>
      <vt:lpstr>Lapkritis</vt:lpstr>
      <vt:lpstr>Gruodis</vt:lpstr>
      <vt:lpst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KalendoriniaiMetai</vt:lpstr>
      <vt:lpstr>Balandis!Print_Area</vt:lpstr>
      <vt:lpstr>Birželis!Print_Area</vt:lpstr>
      <vt:lpstr>Gegužė!Print_Area</vt:lpstr>
      <vt:lpstr>Gruodis!Print_Area</vt:lpstr>
      <vt:lpstr>Kovas!Print_Area</vt:lpstr>
      <vt:lpstr>Lapkritis!Print_Area</vt:lpstr>
      <vt:lpstr>Liepa!Print_Area</vt:lpstr>
      <vt:lpstr>Rugpjūtis!Print_Area</vt:lpstr>
      <vt:lpstr>Rugsėjis!Print_Area</vt:lpstr>
      <vt:lpstr>Sausis!Print_Area</vt:lpstr>
      <vt:lpstr>Spalis!Print_Area</vt:lpstr>
      <vt:lpstr>Vasaris!Print_Area</vt:lpstr>
      <vt:lpstr>RowTitleRegion1..K3</vt:lpstr>
      <vt:lpstr>SavaitėsPradžia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2018-10-01T01:18:08Z</dcterms:created>
  <dcterms:modified xsi:type="dcterms:W3CDTF">2023-11-28T09:41:24Z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0x0101004710F9A94C5B4E4B8E946982243ACD4B</vt:lpwstr>
  </property>
  <property fmtid="{D5CDD505-2E9C-101B-9397-08002B2CF9AE}" pid="3" name="MediaServiceImageTags">
    <vt:lpwstr/>
  </property>
</Properties>
</file>